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PT. PERISAI CAKRAWALA INDONESIA\INVOICE\Performa\2021\Sicepat\Performa yang sudah ter invoice\"/>
    </mc:Choice>
  </mc:AlternateContent>
  <bookViews>
    <workbookView xWindow="0" yWindow="0" windowWidth="20490" windowHeight="7320" tabRatio="842" firstSheet="26" activeTab="39"/>
  </bookViews>
  <sheets>
    <sheet name="040_Sicepat_Pontianak16-30" sheetId="2" r:id="rId1"/>
    <sheet name="403213" sheetId="90" r:id="rId2"/>
    <sheet name="403875" sheetId="91" r:id="rId3"/>
    <sheet name="403877" sheetId="92" r:id="rId4"/>
    <sheet name="406052" sheetId="93" r:id="rId5"/>
    <sheet name="403215" sheetId="94" r:id="rId6"/>
    <sheet name="403216" sheetId="95" r:id="rId7"/>
    <sheet name="403883" sheetId="96" r:id="rId8"/>
    <sheet name="404028" sheetId="97" r:id="rId9"/>
    <sheet name="404030" sheetId="98" r:id="rId10"/>
    <sheet name="403889" sheetId="99" r:id="rId11"/>
    <sheet name="404032" sheetId="112" r:id="rId12"/>
    <sheet name="403895" sheetId="113" r:id="rId13"/>
    <sheet name="404034" sheetId="114" r:id="rId14"/>
    <sheet name="403898" sheetId="115" r:id="rId15"/>
    <sheet name="403219" sheetId="116" r:id="rId16"/>
    <sheet name="406074" sheetId="117" r:id="rId17"/>
    <sheet name="403221" sheetId="118" r:id="rId18"/>
    <sheet name="403223" sheetId="119" r:id="rId19"/>
    <sheet name="403099" sheetId="147" r:id="rId20"/>
    <sheet name="403100" sheetId="148" r:id="rId21"/>
    <sheet name="403225" sheetId="149" r:id="rId22"/>
    <sheet name="403705" sheetId="150" r:id="rId23"/>
    <sheet name="404035" sheetId="151" r:id="rId24"/>
    <sheet name="404037" sheetId="152" r:id="rId25"/>
    <sheet name="403708" sheetId="153" r:id="rId26"/>
    <sheet name="404039" sheetId="154" r:id="rId27"/>
    <sheet name="403711" sheetId="155" r:id="rId28"/>
    <sheet name="403713" sheetId="156" r:id="rId29"/>
    <sheet name="404038" sheetId="157" r:id="rId30"/>
    <sheet name="404041" sheetId="158" r:id="rId31"/>
    <sheet name="403721" sheetId="159" r:id="rId32"/>
    <sheet name="404043" sheetId="160" r:id="rId33"/>
    <sheet name="404045" sheetId="161" r:id="rId34"/>
    <sheet name="403726" sheetId="168" r:id="rId35"/>
    <sheet name="403728" sheetId="169" r:id="rId36"/>
    <sheet name="406157" sheetId="170" r:id="rId37"/>
    <sheet name="403734" sheetId="171" r:id="rId38"/>
    <sheet name="403952" sheetId="172" r:id="rId39"/>
    <sheet name="403737" sheetId="173" r:id="rId40"/>
  </sheets>
  <definedNames>
    <definedName name="_xlnm.Print_Titles" localSheetId="0">'040_Sicepat_Pontianak16-30'!$2:$17</definedName>
    <definedName name="_xlnm.Print_Titles" localSheetId="19">'403099'!$1:$2</definedName>
    <definedName name="_xlnm.Print_Titles" localSheetId="20">'403100'!$1:$2</definedName>
    <definedName name="_xlnm.Print_Titles" localSheetId="1">'403213'!$1:$2</definedName>
    <definedName name="_xlnm.Print_Titles" localSheetId="5">'403215'!$1:$2</definedName>
    <definedName name="_xlnm.Print_Titles" localSheetId="6">'403216'!$1:$2</definedName>
    <definedName name="_xlnm.Print_Titles" localSheetId="15">'403219'!$1:$2</definedName>
    <definedName name="_xlnm.Print_Titles" localSheetId="17">'403221'!$1:$2</definedName>
    <definedName name="_xlnm.Print_Titles" localSheetId="18">'403223'!$1:$2</definedName>
    <definedName name="_xlnm.Print_Titles" localSheetId="21">'403225'!$1:$2</definedName>
    <definedName name="_xlnm.Print_Titles" localSheetId="22">'403705'!$1:$2</definedName>
    <definedName name="_xlnm.Print_Titles" localSheetId="25">'403708'!$1:$2</definedName>
    <definedName name="_xlnm.Print_Titles" localSheetId="27">'403711'!$1:$2</definedName>
    <definedName name="_xlnm.Print_Titles" localSheetId="28">'403713'!$1:$2</definedName>
    <definedName name="_xlnm.Print_Titles" localSheetId="31">'403721'!$1:$2</definedName>
    <definedName name="_xlnm.Print_Titles" localSheetId="34">'403726'!$1:$2</definedName>
    <definedName name="_xlnm.Print_Titles" localSheetId="35">'403728'!$1:$2</definedName>
    <definedName name="_xlnm.Print_Titles" localSheetId="37">'403734'!$1:$2</definedName>
    <definedName name="_xlnm.Print_Titles" localSheetId="39">'403737'!$1:$2</definedName>
    <definedName name="_xlnm.Print_Titles" localSheetId="2">'403875'!$1:$2</definedName>
    <definedName name="_xlnm.Print_Titles" localSheetId="3">'403877'!$1:$2</definedName>
    <definedName name="_xlnm.Print_Titles" localSheetId="7">'403883'!$1:$2</definedName>
    <definedName name="_xlnm.Print_Titles" localSheetId="10">'403889'!$1:$2</definedName>
    <definedName name="_xlnm.Print_Titles" localSheetId="12">'403895'!$1:$2</definedName>
    <definedName name="_xlnm.Print_Titles" localSheetId="14">'403898'!$1:$2</definedName>
    <definedName name="_xlnm.Print_Titles" localSheetId="38">'403952'!$1:$2</definedName>
    <definedName name="_xlnm.Print_Titles" localSheetId="8">'404028'!$1:$2</definedName>
    <definedName name="_xlnm.Print_Titles" localSheetId="9">'404030'!$1:$2</definedName>
    <definedName name="_xlnm.Print_Titles" localSheetId="11">'404032'!$1:$2</definedName>
    <definedName name="_xlnm.Print_Titles" localSheetId="13">'404034'!$1:$2</definedName>
    <definedName name="_xlnm.Print_Titles" localSheetId="23">'404035'!$1:$2</definedName>
    <definedName name="_xlnm.Print_Titles" localSheetId="24">'404037'!$1:$2</definedName>
    <definedName name="_xlnm.Print_Titles" localSheetId="29">'404038'!$1:$2</definedName>
    <definedName name="_xlnm.Print_Titles" localSheetId="26">'404039'!$1:$2</definedName>
    <definedName name="_xlnm.Print_Titles" localSheetId="30">'404041'!$1:$2</definedName>
    <definedName name="_xlnm.Print_Titles" localSheetId="32">'404043'!$1:$2</definedName>
    <definedName name="_xlnm.Print_Titles" localSheetId="4">'406052'!$1:$2</definedName>
    <definedName name="_xlnm.Print_Titles" localSheetId="16">'406074'!$1:$2</definedName>
    <definedName name="_xlnm.Print_Titles" localSheetId="36">'406157'!$1:$2</definedName>
  </definedNames>
  <calcPr calcId="162913"/>
</workbook>
</file>

<file path=xl/calcChain.xml><?xml version="1.0" encoding="utf-8"?>
<calcChain xmlns="http://schemas.openxmlformats.org/spreadsheetml/2006/main">
  <c r="O216" i="173" l="1"/>
  <c r="N216" i="173"/>
  <c r="O90" i="172"/>
  <c r="N90" i="172"/>
  <c r="O40" i="170"/>
  <c r="N40" i="170"/>
  <c r="O66" i="169"/>
  <c r="N66" i="169"/>
  <c r="O216" i="168"/>
  <c r="N216" i="168"/>
  <c r="O10" i="161"/>
  <c r="N10" i="161"/>
  <c r="O60" i="160"/>
  <c r="N60" i="160"/>
  <c r="O216" i="159"/>
  <c r="N216" i="159"/>
  <c r="O88" i="158"/>
  <c r="N88" i="158"/>
  <c r="O49" i="157"/>
  <c r="N49" i="157"/>
  <c r="O17" i="156"/>
  <c r="N17" i="156"/>
  <c r="O41" i="154"/>
  <c r="N41" i="154"/>
  <c r="O225" i="153"/>
  <c r="N225" i="153"/>
  <c r="O11" i="152"/>
  <c r="N11" i="152"/>
  <c r="O53" i="151"/>
  <c r="N53" i="151"/>
  <c r="O185" i="150"/>
  <c r="N185" i="150"/>
  <c r="O65" i="149"/>
  <c r="N65" i="149"/>
  <c r="O50" i="148"/>
  <c r="N50" i="148"/>
  <c r="O37" i="119"/>
  <c r="N37" i="119"/>
  <c r="O54" i="118"/>
  <c r="N54" i="118"/>
  <c r="O55" i="117"/>
  <c r="N55" i="117"/>
  <c r="O26" i="116"/>
  <c r="N26" i="116"/>
  <c r="N150" i="115"/>
  <c r="O150" i="115"/>
  <c r="O52" i="114"/>
  <c r="N52" i="114"/>
  <c r="O200" i="113"/>
  <c r="N200" i="113"/>
  <c r="O60" i="112"/>
  <c r="N60" i="112"/>
  <c r="O227" i="99"/>
  <c r="N227" i="99"/>
  <c r="O13" i="98"/>
  <c r="O43" i="97"/>
  <c r="N43" i="97"/>
  <c r="O222" i="96"/>
  <c r="N222" i="96"/>
  <c r="O24" i="95"/>
  <c r="N24" i="95"/>
  <c r="O79" i="93"/>
  <c r="N79" i="93"/>
  <c r="O229" i="92"/>
  <c r="N229" i="92"/>
  <c r="P311" i="91"/>
  <c r="O306" i="91"/>
  <c r="N306" i="91"/>
  <c r="P112" i="90" l="1"/>
  <c r="P3" i="173"/>
  <c r="P4" i="173"/>
  <c r="P5" i="173"/>
  <c r="P6" i="173"/>
  <c r="P7" i="173"/>
  <c r="P8" i="173"/>
  <c r="P9" i="173"/>
  <c r="P10" i="173"/>
  <c r="P11" i="173"/>
  <c r="P12" i="173"/>
  <c r="P13" i="173"/>
  <c r="P14" i="173"/>
  <c r="P15" i="173"/>
  <c r="P16" i="173"/>
  <c r="P17" i="173"/>
  <c r="P18" i="173"/>
  <c r="P19" i="173"/>
  <c r="P20" i="173"/>
  <c r="P21" i="173"/>
  <c r="P22" i="173"/>
  <c r="P23" i="173"/>
  <c r="P24" i="173"/>
  <c r="P25" i="173"/>
  <c r="P26" i="173"/>
  <c r="P27" i="173"/>
  <c r="P28" i="173"/>
  <c r="P29" i="173"/>
  <c r="P30" i="173"/>
  <c r="P31" i="173"/>
  <c r="P32" i="173"/>
  <c r="P33" i="173"/>
  <c r="P34" i="173"/>
  <c r="P35" i="173"/>
  <c r="P36" i="173"/>
  <c r="P37" i="173"/>
  <c r="P38" i="173"/>
  <c r="P39" i="173"/>
  <c r="P40" i="173"/>
  <c r="P41" i="173"/>
  <c r="P42" i="173"/>
  <c r="P43" i="173"/>
  <c r="P44" i="173"/>
  <c r="P45" i="173"/>
  <c r="P46" i="173"/>
  <c r="P47" i="173"/>
  <c r="P48" i="173"/>
  <c r="P49" i="173"/>
  <c r="P50" i="173"/>
  <c r="P51" i="173"/>
  <c r="P52" i="173"/>
  <c r="P53" i="173"/>
  <c r="P54" i="173"/>
  <c r="P55" i="173"/>
  <c r="P56" i="173"/>
  <c r="P57" i="173"/>
  <c r="P58" i="173"/>
  <c r="P59" i="173"/>
  <c r="P60" i="173"/>
  <c r="P61" i="173"/>
  <c r="P62" i="173"/>
  <c r="P63" i="173"/>
  <c r="P64" i="173"/>
  <c r="P65" i="173"/>
  <c r="P66" i="173"/>
  <c r="P67" i="173"/>
  <c r="P68" i="173"/>
  <c r="P69" i="173"/>
  <c r="P70" i="173"/>
  <c r="P71" i="173"/>
  <c r="P72" i="173"/>
  <c r="P73" i="173"/>
  <c r="P74" i="173"/>
  <c r="P75" i="173"/>
  <c r="P76" i="173"/>
  <c r="P77" i="173"/>
  <c r="P78" i="173"/>
  <c r="P79" i="173"/>
  <c r="P80" i="173"/>
  <c r="P81" i="173"/>
  <c r="P82" i="173"/>
  <c r="P83" i="173"/>
  <c r="P84" i="173"/>
  <c r="P85" i="173"/>
  <c r="P86" i="173"/>
  <c r="P87" i="173"/>
  <c r="P88" i="173"/>
  <c r="P89" i="173"/>
  <c r="P90" i="173"/>
  <c r="P91" i="173"/>
  <c r="P92" i="173"/>
  <c r="P93" i="173"/>
  <c r="P94" i="173"/>
  <c r="P95" i="173"/>
  <c r="P96" i="173"/>
  <c r="P97" i="173"/>
  <c r="P98" i="173"/>
  <c r="P99" i="173"/>
  <c r="P100" i="173"/>
  <c r="P101" i="173"/>
  <c r="P102" i="173"/>
  <c r="P103" i="173"/>
  <c r="P104" i="173"/>
  <c r="P105" i="173"/>
  <c r="P106" i="173"/>
  <c r="P107" i="173"/>
  <c r="P108" i="173"/>
  <c r="P109" i="173"/>
  <c r="P110" i="173"/>
  <c r="P111" i="173"/>
  <c r="P112" i="173"/>
  <c r="P113" i="173"/>
  <c r="P114" i="173"/>
  <c r="P115" i="173"/>
  <c r="P116" i="173"/>
  <c r="P117" i="173"/>
  <c r="P118" i="173"/>
  <c r="P119" i="173"/>
  <c r="P120" i="173"/>
  <c r="P121" i="173"/>
  <c r="P122" i="173"/>
  <c r="P123" i="173"/>
  <c r="P124" i="173"/>
  <c r="P125" i="173"/>
  <c r="P126" i="173"/>
  <c r="P127" i="173"/>
  <c r="P128" i="173"/>
  <c r="P129" i="173"/>
  <c r="P130" i="173"/>
  <c r="P131" i="173"/>
  <c r="P132" i="173"/>
  <c r="P133" i="173"/>
  <c r="P134" i="173"/>
  <c r="P135" i="173"/>
  <c r="P136" i="173"/>
  <c r="P137" i="173"/>
  <c r="P138" i="173"/>
  <c r="P139" i="173"/>
  <c r="P140" i="173"/>
  <c r="P141" i="173"/>
  <c r="P142" i="173"/>
  <c r="P143" i="173"/>
  <c r="P144" i="173"/>
  <c r="P145" i="173"/>
  <c r="P146" i="173"/>
  <c r="P147" i="173"/>
  <c r="P148" i="173"/>
  <c r="P149" i="173"/>
  <c r="P150" i="173"/>
  <c r="P151" i="173"/>
  <c r="P152" i="173"/>
  <c r="P153" i="173"/>
  <c r="P154" i="173"/>
  <c r="P155" i="173"/>
  <c r="P156" i="173"/>
  <c r="P157" i="173"/>
  <c r="P158" i="173"/>
  <c r="P159" i="173"/>
  <c r="P160" i="173"/>
  <c r="P161" i="173"/>
  <c r="P162" i="173"/>
  <c r="P163" i="173"/>
  <c r="P164" i="173"/>
  <c r="P165" i="173"/>
  <c r="P166" i="173"/>
  <c r="P167" i="173"/>
  <c r="P168" i="173"/>
  <c r="P169" i="173"/>
  <c r="P170" i="173"/>
  <c r="P171" i="173"/>
  <c r="P172" i="173"/>
  <c r="P173" i="173"/>
  <c r="P174" i="173"/>
  <c r="P175" i="173"/>
  <c r="P176" i="173"/>
  <c r="P177" i="173"/>
  <c r="P178" i="173"/>
  <c r="P179" i="173"/>
  <c r="P180" i="173"/>
  <c r="P181" i="173"/>
  <c r="P182" i="173"/>
  <c r="P183" i="173"/>
  <c r="P184" i="173"/>
  <c r="P185" i="173"/>
  <c r="P186" i="173"/>
  <c r="P187" i="173"/>
  <c r="P188" i="173"/>
  <c r="P189" i="173"/>
  <c r="P190" i="173"/>
  <c r="P191" i="173"/>
  <c r="P192" i="173"/>
  <c r="P193" i="173"/>
  <c r="P194" i="173"/>
  <c r="P195" i="173"/>
  <c r="P196" i="173"/>
  <c r="P197" i="173"/>
  <c r="P198" i="173"/>
  <c r="P199" i="173"/>
  <c r="P200" i="173"/>
  <c r="P201" i="173"/>
  <c r="P202" i="173"/>
  <c r="P203" i="173"/>
  <c r="P204" i="173"/>
  <c r="P205" i="173"/>
  <c r="P206" i="173"/>
  <c r="P207" i="173"/>
  <c r="P208" i="173"/>
  <c r="P209" i="173"/>
  <c r="P210" i="173"/>
  <c r="P211" i="173"/>
  <c r="P212" i="173"/>
  <c r="P213" i="173"/>
  <c r="P214" i="173"/>
  <c r="P215" i="173"/>
  <c r="P3" i="172"/>
  <c r="P4" i="172"/>
  <c r="P5" i="172"/>
  <c r="P6" i="172"/>
  <c r="P7" i="172"/>
  <c r="P8" i="172"/>
  <c r="P9" i="172"/>
  <c r="P10" i="172"/>
  <c r="P11" i="172"/>
  <c r="P12" i="172"/>
  <c r="P13" i="172"/>
  <c r="P14" i="172"/>
  <c r="P15" i="172"/>
  <c r="P16" i="172"/>
  <c r="P17" i="172"/>
  <c r="P18" i="172"/>
  <c r="P19" i="172"/>
  <c r="P20" i="172"/>
  <c r="P21" i="172"/>
  <c r="P22" i="172"/>
  <c r="P23" i="172"/>
  <c r="P24" i="172"/>
  <c r="P25" i="172"/>
  <c r="P26" i="172"/>
  <c r="P27" i="172"/>
  <c r="P28" i="172"/>
  <c r="P29" i="172"/>
  <c r="P30" i="172"/>
  <c r="P31" i="172"/>
  <c r="P32" i="172"/>
  <c r="P33" i="172"/>
  <c r="P34" i="172"/>
  <c r="P35" i="172"/>
  <c r="P36" i="172"/>
  <c r="P37" i="172"/>
  <c r="P38" i="172"/>
  <c r="P39" i="172"/>
  <c r="P40" i="172"/>
  <c r="P41" i="172"/>
  <c r="P42" i="172"/>
  <c r="P43" i="172"/>
  <c r="P44" i="172"/>
  <c r="P45" i="172"/>
  <c r="P46" i="172"/>
  <c r="P47" i="172"/>
  <c r="P48" i="172"/>
  <c r="P49" i="172"/>
  <c r="P50" i="172"/>
  <c r="P51" i="172"/>
  <c r="P52" i="172"/>
  <c r="P53" i="172"/>
  <c r="P54" i="172"/>
  <c r="P55" i="172"/>
  <c r="P56" i="172"/>
  <c r="P57" i="172"/>
  <c r="P58" i="172"/>
  <c r="P59" i="172"/>
  <c r="P60" i="172"/>
  <c r="P61" i="172"/>
  <c r="P62" i="172"/>
  <c r="P63" i="172"/>
  <c r="P64" i="172"/>
  <c r="P65" i="172"/>
  <c r="P66" i="172"/>
  <c r="P67" i="172"/>
  <c r="P68" i="172"/>
  <c r="P69" i="172"/>
  <c r="P70" i="172"/>
  <c r="P71" i="172"/>
  <c r="P72" i="172"/>
  <c r="P73" i="172"/>
  <c r="P74" i="172"/>
  <c r="P75" i="172"/>
  <c r="P76" i="172"/>
  <c r="P77" i="172"/>
  <c r="P78" i="172"/>
  <c r="P79" i="172"/>
  <c r="P80" i="172"/>
  <c r="P81" i="172"/>
  <c r="P82" i="172"/>
  <c r="P83" i="172"/>
  <c r="P84" i="172"/>
  <c r="P85" i="172"/>
  <c r="P86" i="172"/>
  <c r="P87" i="172"/>
  <c r="P88" i="172"/>
  <c r="P89" i="172"/>
  <c r="P3" i="171"/>
  <c r="P4" i="171"/>
  <c r="P5" i="171"/>
  <c r="P6" i="171"/>
  <c r="P7" i="171"/>
  <c r="P8" i="171"/>
  <c r="P9" i="171"/>
  <c r="P10" i="171"/>
  <c r="P11" i="171"/>
  <c r="P12" i="171"/>
  <c r="P13" i="171"/>
  <c r="P14" i="171"/>
  <c r="P15" i="171"/>
  <c r="P16" i="171"/>
  <c r="P17" i="171"/>
  <c r="P18" i="171"/>
  <c r="P19" i="171"/>
  <c r="P20" i="171"/>
  <c r="P21" i="171"/>
  <c r="P22" i="171"/>
  <c r="P23" i="171"/>
  <c r="P24" i="171"/>
  <c r="P25" i="171"/>
  <c r="P26" i="171"/>
  <c r="P27" i="171"/>
  <c r="P28" i="171"/>
  <c r="P29" i="171"/>
  <c r="P30" i="171"/>
  <c r="P31" i="171"/>
  <c r="P32" i="171"/>
  <c r="P33" i="171"/>
  <c r="P34" i="171"/>
  <c r="P35" i="171"/>
  <c r="P36" i="171"/>
  <c r="P37" i="171"/>
  <c r="P38" i="171"/>
  <c r="P39" i="171"/>
  <c r="P40" i="171"/>
  <c r="P41" i="171"/>
  <c r="P42" i="171"/>
  <c r="P43" i="171"/>
  <c r="P44" i="171"/>
  <c r="P45" i="171"/>
  <c r="P46" i="171"/>
  <c r="P47" i="171"/>
  <c r="P48" i="171"/>
  <c r="P49" i="171"/>
  <c r="P50" i="171"/>
  <c r="P51" i="171"/>
  <c r="P52" i="171"/>
  <c r="P53" i="171"/>
  <c r="P54" i="171"/>
  <c r="P55" i="171"/>
  <c r="N56" i="171"/>
  <c r="P3" i="170"/>
  <c r="P4" i="170"/>
  <c r="P5" i="170"/>
  <c r="P6" i="170"/>
  <c r="P7" i="170"/>
  <c r="P8" i="170"/>
  <c r="P9" i="170"/>
  <c r="P10" i="170"/>
  <c r="P11" i="170"/>
  <c r="P12" i="170"/>
  <c r="P13" i="170"/>
  <c r="P14" i="170"/>
  <c r="P15" i="170"/>
  <c r="P16" i="170"/>
  <c r="P17" i="170"/>
  <c r="P18" i="170"/>
  <c r="P19" i="170"/>
  <c r="P20" i="170"/>
  <c r="P21" i="170"/>
  <c r="P22" i="170"/>
  <c r="P23" i="170"/>
  <c r="P24" i="170"/>
  <c r="P25" i="170"/>
  <c r="P26" i="170"/>
  <c r="P27" i="170"/>
  <c r="P28" i="170"/>
  <c r="P29" i="170"/>
  <c r="P30" i="170"/>
  <c r="P31" i="170"/>
  <c r="P32" i="170"/>
  <c r="P33" i="170"/>
  <c r="P34" i="170"/>
  <c r="P35" i="170"/>
  <c r="P36" i="170"/>
  <c r="P37" i="170"/>
  <c r="P38" i="170"/>
  <c r="P39" i="170"/>
  <c r="P3" i="169"/>
  <c r="P4" i="169"/>
  <c r="P5" i="169"/>
  <c r="P6" i="169"/>
  <c r="P7" i="169"/>
  <c r="P8" i="169"/>
  <c r="P9" i="169"/>
  <c r="P10" i="169"/>
  <c r="P11" i="169"/>
  <c r="P12" i="169"/>
  <c r="P13" i="169"/>
  <c r="P14" i="169"/>
  <c r="P15" i="169"/>
  <c r="P16" i="169"/>
  <c r="P17" i="169"/>
  <c r="P18" i="169"/>
  <c r="P19" i="169"/>
  <c r="P20" i="169"/>
  <c r="P21" i="169"/>
  <c r="P22" i="169"/>
  <c r="P23" i="169"/>
  <c r="P24" i="169"/>
  <c r="P25" i="169"/>
  <c r="P26" i="169"/>
  <c r="P27" i="169"/>
  <c r="P28" i="169"/>
  <c r="P29" i="169"/>
  <c r="P30" i="169"/>
  <c r="P31" i="169"/>
  <c r="P32" i="169"/>
  <c r="P33" i="169"/>
  <c r="P34" i="169"/>
  <c r="P35" i="169"/>
  <c r="P36" i="169"/>
  <c r="P37" i="169"/>
  <c r="P38" i="169"/>
  <c r="P39" i="169"/>
  <c r="P40" i="169"/>
  <c r="P41" i="169"/>
  <c r="P42" i="169"/>
  <c r="P43" i="169"/>
  <c r="P44" i="169"/>
  <c r="P45" i="169"/>
  <c r="P46" i="169"/>
  <c r="P47" i="169"/>
  <c r="P48" i="169"/>
  <c r="P49" i="169"/>
  <c r="P50" i="169"/>
  <c r="P51" i="169"/>
  <c r="P52" i="169"/>
  <c r="P53" i="169"/>
  <c r="P54" i="169"/>
  <c r="P55" i="169"/>
  <c r="P56" i="169"/>
  <c r="P57" i="169"/>
  <c r="P58" i="169"/>
  <c r="P59" i="169"/>
  <c r="P60" i="169"/>
  <c r="P61" i="169"/>
  <c r="P62" i="169"/>
  <c r="P63" i="169"/>
  <c r="P64" i="169"/>
  <c r="P65" i="169"/>
  <c r="P3" i="168"/>
  <c r="P4" i="168"/>
  <c r="P5" i="168"/>
  <c r="P6" i="168"/>
  <c r="P7" i="168"/>
  <c r="P8" i="168"/>
  <c r="P9" i="168"/>
  <c r="P10" i="168"/>
  <c r="P11" i="168"/>
  <c r="P12" i="168"/>
  <c r="P13" i="168"/>
  <c r="P14" i="168"/>
  <c r="P15" i="168"/>
  <c r="P16" i="168"/>
  <c r="P17" i="168"/>
  <c r="P18" i="168"/>
  <c r="P19" i="168"/>
  <c r="P20" i="168"/>
  <c r="P21" i="168"/>
  <c r="P22" i="168"/>
  <c r="P23" i="168"/>
  <c r="P24" i="168"/>
  <c r="P25" i="168"/>
  <c r="P26" i="168"/>
  <c r="P27" i="168"/>
  <c r="P28" i="168"/>
  <c r="P29" i="168"/>
  <c r="P30" i="168"/>
  <c r="P31" i="168"/>
  <c r="P32" i="168"/>
  <c r="P33" i="168"/>
  <c r="P34" i="168"/>
  <c r="P35" i="168"/>
  <c r="P36" i="168"/>
  <c r="P37" i="168"/>
  <c r="P38" i="168"/>
  <c r="P39" i="168"/>
  <c r="P40" i="168"/>
  <c r="P41" i="168"/>
  <c r="P42" i="168"/>
  <c r="P43" i="168"/>
  <c r="P44" i="168"/>
  <c r="P45" i="168"/>
  <c r="P46" i="168"/>
  <c r="P47" i="168"/>
  <c r="P48" i="168"/>
  <c r="P49" i="168"/>
  <c r="P50" i="168"/>
  <c r="P51" i="168"/>
  <c r="P52" i="168"/>
  <c r="P53" i="168"/>
  <c r="P54" i="168"/>
  <c r="P55" i="168"/>
  <c r="P56" i="168"/>
  <c r="P57" i="168"/>
  <c r="P58" i="168"/>
  <c r="P59" i="168"/>
  <c r="P60" i="168"/>
  <c r="P61" i="168"/>
  <c r="P62" i="168"/>
  <c r="P63" i="168"/>
  <c r="P64" i="168"/>
  <c r="P65" i="168"/>
  <c r="P66" i="168"/>
  <c r="P67" i="168"/>
  <c r="P68" i="168"/>
  <c r="P69" i="168"/>
  <c r="P70" i="168"/>
  <c r="P71" i="168"/>
  <c r="P72" i="168"/>
  <c r="P73" i="168"/>
  <c r="P74" i="168"/>
  <c r="P75" i="168"/>
  <c r="P76" i="168"/>
  <c r="P77" i="168"/>
  <c r="P78" i="168"/>
  <c r="P79" i="168"/>
  <c r="P80" i="168"/>
  <c r="P81" i="168"/>
  <c r="P82" i="168"/>
  <c r="P83" i="168"/>
  <c r="P84" i="168"/>
  <c r="P85" i="168"/>
  <c r="P86" i="168"/>
  <c r="P87" i="168"/>
  <c r="P88" i="168"/>
  <c r="P89" i="168"/>
  <c r="P90" i="168"/>
  <c r="P91" i="168"/>
  <c r="P92" i="168"/>
  <c r="P93" i="168"/>
  <c r="P94" i="168"/>
  <c r="P95" i="168"/>
  <c r="P96" i="168"/>
  <c r="P97" i="168"/>
  <c r="P98" i="168"/>
  <c r="P99" i="168"/>
  <c r="P100" i="168"/>
  <c r="P101" i="168"/>
  <c r="P102" i="168"/>
  <c r="P103" i="168"/>
  <c r="P104" i="168"/>
  <c r="P105" i="168"/>
  <c r="P106" i="168"/>
  <c r="P107" i="168"/>
  <c r="P108" i="168"/>
  <c r="P109" i="168"/>
  <c r="P110" i="168"/>
  <c r="P111" i="168"/>
  <c r="P112" i="168"/>
  <c r="P113" i="168"/>
  <c r="P114" i="168"/>
  <c r="P115" i="168"/>
  <c r="P116" i="168"/>
  <c r="P117" i="168"/>
  <c r="P118" i="168"/>
  <c r="P119" i="168"/>
  <c r="P120" i="168"/>
  <c r="P121" i="168"/>
  <c r="P122" i="168"/>
  <c r="P123" i="168"/>
  <c r="P124" i="168"/>
  <c r="P125" i="168"/>
  <c r="P126" i="168"/>
  <c r="P127" i="168"/>
  <c r="P128" i="168"/>
  <c r="P129" i="168"/>
  <c r="P130" i="168"/>
  <c r="P131" i="168"/>
  <c r="P132" i="168"/>
  <c r="P133" i="168"/>
  <c r="P134" i="168"/>
  <c r="P135" i="168"/>
  <c r="P136" i="168"/>
  <c r="P137" i="168"/>
  <c r="P138" i="168"/>
  <c r="P139" i="168"/>
  <c r="P140" i="168"/>
  <c r="P141" i="168"/>
  <c r="P142" i="168"/>
  <c r="P143" i="168"/>
  <c r="P144" i="168"/>
  <c r="P145" i="168"/>
  <c r="P146" i="168"/>
  <c r="P147" i="168"/>
  <c r="P148" i="168"/>
  <c r="P149" i="168"/>
  <c r="P150" i="168"/>
  <c r="P151" i="168"/>
  <c r="P152" i="168"/>
  <c r="P153" i="168"/>
  <c r="P154" i="168"/>
  <c r="P155" i="168"/>
  <c r="P156" i="168"/>
  <c r="P157" i="168"/>
  <c r="P158" i="168"/>
  <c r="P159" i="168"/>
  <c r="P160" i="168"/>
  <c r="P161" i="168"/>
  <c r="P162" i="168"/>
  <c r="P163" i="168"/>
  <c r="P164" i="168"/>
  <c r="P165" i="168"/>
  <c r="P166" i="168"/>
  <c r="P167" i="168"/>
  <c r="P168" i="168"/>
  <c r="P169" i="168"/>
  <c r="P170" i="168"/>
  <c r="P171" i="168"/>
  <c r="P172" i="168"/>
  <c r="P173" i="168"/>
  <c r="P174" i="168"/>
  <c r="P175" i="168"/>
  <c r="P176" i="168"/>
  <c r="P177" i="168"/>
  <c r="P178" i="168"/>
  <c r="P179" i="168"/>
  <c r="P180" i="168"/>
  <c r="P181" i="168"/>
  <c r="P182" i="168"/>
  <c r="P183" i="168"/>
  <c r="P184" i="168"/>
  <c r="P185" i="168"/>
  <c r="P186" i="168"/>
  <c r="P187" i="168"/>
  <c r="P188" i="168"/>
  <c r="P189" i="168"/>
  <c r="P190" i="168"/>
  <c r="P191" i="168"/>
  <c r="P192" i="168"/>
  <c r="P193" i="168"/>
  <c r="P194" i="168"/>
  <c r="P195" i="168"/>
  <c r="P196" i="168"/>
  <c r="P197" i="168"/>
  <c r="P198" i="168"/>
  <c r="P199" i="168"/>
  <c r="P200" i="168"/>
  <c r="P201" i="168"/>
  <c r="P202" i="168"/>
  <c r="P203" i="168"/>
  <c r="P204" i="168"/>
  <c r="P205" i="168"/>
  <c r="P206" i="168"/>
  <c r="P207" i="168"/>
  <c r="P208" i="168"/>
  <c r="P209" i="168"/>
  <c r="P210" i="168"/>
  <c r="P211" i="168"/>
  <c r="P212" i="168"/>
  <c r="P213" i="168"/>
  <c r="P214" i="168"/>
  <c r="P215" i="168"/>
  <c r="P3" i="161"/>
  <c r="P4" i="161"/>
  <c r="P5" i="161"/>
  <c r="P6" i="161"/>
  <c r="P7" i="161"/>
  <c r="P8" i="161"/>
  <c r="P9" i="161"/>
  <c r="P3" i="160"/>
  <c r="P4" i="160"/>
  <c r="P5" i="160"/>
  <c r="P6" i="160"/>
  <c r="P7" i="160"/>
  <c r="P8" i="160"/>
  <c r="P9" i="160"/>
  <c r="P10" i="160"/>
  <c r="P11" i="160"/>
  <c r="P12" i="160"/>
  <c r="P13" i="160"/>
  <c r="P14" i="160"/>
  <c r="P15" i="160"/>
  <c r="P16" i="160"/>
  <c r="P17" i="160"/>
  <c r="P18" i="160"/>
  <c r="P19" i="160"/>
  <c r="P20" i="160"/>
  <c r="P21" i="160"/>
  <c r="P22" i="160"/>
  <c r="P23" i="160"/>
  <c r="P24" i="160"/>
  <c r="P25" i="160"/>
  <c r="P26" i="160"/>
  <c r="P27" i="160"/>
  <c r="P28" i="160"/>
  <c r="P29" i="160"/>
  <c r="P30" i="160"/>
  <c r="P31" i="160"/>
  <c r="P32" i="160"/>
  <c r="P33" i="160"/>
  <c r="P34" i="160"/>
  <c r="P35" i="160"/>
  <c r="P36" i="160"/>
  <c r="P37" i="160"/>
  <c r="P38" i="160"/>
  <c r="P39" i="160"/>
  <c r="P40" i="160"/>
  <c r="P41" i="160"/>
  <c r="P42" i="160"/>
  <c r="P43" i="160"/>
  <c r="P44" i="160"/>
  <c r="P45" i="160"/>
  <c r="P46" i="160"/>
  <c r="P47" i="160"/>
  <c r="P48" i="160"/>
  <c r="P49" i="160"/>
  <c r="P50" i="160"/>
  <c r="P51" i="160"/>
  <c r="P52" i="160"/>
  <c r="P53" i="160"/>
  <c r="P54" i="160"/>
  <c r="P55" i="160"/>
  <c r="P56" i="160"/>
  <c r="P57" i="160"/>
  <c r="P58" i="160"/>
  <c r="P59" i="160"/>
  <c r="P3" i="159"/>
  <c r="P4" i="159"/>
  <c r="P5" i="159"/>
  <c r="P6" i="159"/>
  <c r="P7" i="159"/>
  <c r="P8" i="159"/>
  <c r="P9" i="159"/>
  <c r="P10" i="159"/>
  <c r="P11" i="159"/>
  <c r="P12" i="159"/>
  <c r="P13" i="159"/>
  <c r="P14" i="159"/>
  <c r="P15" i="159"/>
  <c r="P16" i="159"/>
  <c r="P17" i="159"/>
  <c r="P18" i="159"/>
  <c r="P19" i="159"/>
  <c r="P20" i="159"/>
  <c r="P21" i="159"/>
  <c r="P22" i="159"/>
  <c r="P23" i="159"/>
  <c r="P24" i="159"/>
  <c r="P25" i="159"/>
  <c r="P26" i="159"/>
  <c r="P27" i="159"/>
  <c r="P28" i="159"/>
  <c r="P29" i="159"/>
  <c r="P30" i="159"/>
  <c r="P31" i="159"/>
  <c r="P32" i="159"/>
  <c r="P33" i="159"/>
  <c r="P34" i="159"/>
  <c r="P35" i="159"/>
  <c r="P36" i="159"/>
  <c r="P37" i="159"/>
  <c r="P38" i="159"/>
  <c r="P39" i="159"/>
  <c r="P40" i="159"/>
  <c r="P41" i="159"/>
  <c r="P42" i="159"/>
  <c r="P43" i="159"/>
  <c r="P44" i="159"/>
  <c r="P45" i="159"/>
  <c r="P46" i="159"/>
  <c r="P47" i="159"/>
  <c r="P48" i="159"/>
  <c r="P49" i="159"/>
  <c r="P50" i="159"/>
  <c r="P51" i="159"/>
  <c r="P52" i="159"/>
  <c r="P53" i="159"/>
  <c r="P54" i="159"/>
  <c r="P55" i="159"/>
  <c r="P56" i="159"/>
  <c r="P57" i="159"/>
  <c r="P58" i="159"/>
  <c r="P59" i="159"/>
  <c r="P60" i="159"/>
  <c r="P61" i="159"/>
  <c r="P62" i="159"/>
  <c r="P63" i="159"/>
  <c r="P64" i="159"/>
  <c r="P65" i="159"/>
  <c r="P66" i="159"/>
  <c r="P67" i="159"/>
  <c r="P68" i="159"/>
  <c r="P69" i="159"/>
  <c r="P70" i="159"/>
  <c r="P71" i="159"/>
  <c r="P72" i="159"/>
  <c r="P73" i="159"/>
  <c r="P74" i="159"/>
  <c r="P75" i="159"/>
  <c r="P76" i="159"/>
  <c r="P77" i="159"/>
  <c r="P78" i="159"/>
  <c r="P79" i="159"/>
  <c r="P80" i="159"/>
  <c r="P81" i="159"/>
  <c r="P82" i="159"/>
  <c r="P83" i="159"/>
  <c r="P84" i="159"/>
  <c r="P85" i="159"/>
  <c r="P86" i="159"/>
  <c r="P87" i="159"/>
  <c r="P88" i="159"/>
  <c r="P89" i="159"/>
  <c r="P90" i="159"/>
  <c r="P91" i="159"/>
  <c r="P92" i="159"/>
  <c r="P93" i="159"/>
  <c r="P94" i="159"/>
  <c r="P95" i="159"/>
  <c r="P96" i="159"/>
  <c r="P97" i="159"/>
  <c r="P98" i="159"/>
  <c r="P99" i="159"/>
  <c r="P100" i="159"/>
  <c r="P101" i="159"/>
  <c r="P102" i="159"/>
  <c r="P103" i="159"/>
  <c r="P104" i="159"/>
  <c r="P105" i="159"/>
  <c r="P106" i="159"/>
  <c r="P107" i="159"/>
  <c r="P108" i="159"/>
  <c r="P109" i="159"/>
  <c r="P110" i="159"/>
  <c r="P111" i="159"/>
  <c r="P112" i="159"/>
  <c r="P113" i="159"/>
  <c r="P114" i="159"/>
  <c r="P115" i="159"/>
  <c r="P116" i="159"/>
  <c r="P117" i="159"/>
  <c r="P118" i="159"/>
  <c r="P119" i="159"/>
  <c r="P120" i="159"/>
  <c r="P121" i="159"/>
  <c r="P122" i="159"/>
  <c r="P123" i="159"/>
  <c r="P124" i="159"/>
  <c r="P125" i="159"/>
  <c r="P126" i="159"/>
  <c r="P127" i="159"/>
  <c r="P128" i="159"/>
  <c r="P129" i="159"/>
  <c r="P130" i="159"/>
  <c r="P131" i="159"/>
  <c r="P132" i="159"/>
  <c r="P133" i="159"/>
  <c r="P134" i="159"/>
  <c r="P135" i="159"/>
  <c r="P136" i="159"/>
  <c r="P137" i="159"/>
  <c r="P138" i="159"/>
  <c r="P139" i="159"/>
  <c r="P140" i="159"/>
  <c r="P141" i="159"/>
  <c r="P142" i="159"/>
  <c r="P143" i="159"/>
  <c r="P144" i="159"/>
  <c r="P145" i="159"/>
  <c r="P146" i="159"/>
  <c r="P147" i="159"/>
  <c r="P148" i="159"/>
  <c r="P149" i="159"/>
  <c r="P150" i="159"/>
  <c r="P151" i="159"/>
  <c r="P152" i="159"/>
  <c r="P153" i="159"/>
  <c r="P154" i="159"/>
  <c r="P155" i="159"/>
  <c r="P156" i="159"/>
  <c r="P157" i="159"/>
  <c r="P158" i="159"/>
  <c r="P159" i="159"/>
  <c r="P160" i="159"/>
  <c r="P161" i="159"/>
  <c r="P162" i="159"/>
  <c r="P163" i="159"/>
  <c r="P164" i="159"/>
  <c r="P165" i="159"/>
  <c r="P166" i="159"/>
  <c r="P167" i="159"/>
  <c r="P168" i="159"/>
  <c r="P169" i="159"/>
  <c r="P170" i="159"/>
  <c r="P171" i="159"/>
  <c r="P172" i="159"/>
  <c r="P173" i="159"/>
  <c r="P174" i="159"/>
  <c r="P175" i="159"/>
  <c r="P176" i="159"/>
  <c r="P177" i="159"/>
  <c r="P178" i="159"/>
  <c r="P179" i="159"/>
  <c r="P180" i="159"/>
  <c r="P181" i="159"/>
  <c r="P182" i="159"/>
  <c r="P183" i="159"/>
  <c r="P184" i="159"/>
  <c r="P185" i="159"/>
  <c r="P186" i="159"/>
  <c r="P187" i="159"/>
  <c r="P188" i="159"/>
  <c r="P189" i="159"/>
  <c r="P190" i="159"/>
  <c r="P191" i="159"/>
  <c r="P192" i="159"/>
  <c r="P193" i="159"/>
  <c r="P194" i="159"/>
  <c r="P195" i="159"/>
  <c r="P196" i="159"/>
  <c r="P197" i="159"/>
  <c r="P198" i="159"/>
  <c r="P199" i="159"/>
  <c r="P200" i="159"/>
  <c r="P201" i="159"/>
  <c r="P202" i="159"/>
  <c r="P203" i="159"/>
  <c r="P204" i="159"/>
  <c r="P205" i="159"/>
  <c r="P206" i="159"/>
  <c r="P207" i="159"/>
  <c r="P208" i="159"/>
  <c r="P209" i="159"/>
  <c r="P210" i="159"/>
  <c r="P211" i="159"/>
  <c r="P212" i="159"/>
  <c r="P213" i="159"/>
  <c r="P214" i="159"/>
  <c r="P215" i="159"/>
  <c r="P3" i="158"/>
  <c r="P4" i="158"/>
  <c r="P5" i="158"/>
  <c r="P6" i="158"/>
  <c r="P7" i="158"/>
  <c r="P8" i="158"/>
  <c r="P9" i="158"/>
  <c r="P10" i="158"/>
  <c r="P11" i="158"/>
  <c r="P12" i="158"/>
  <c r="P13" i="158"/>
  <c r="P14" i="158"/>
  <c r="P15" i="158"/>
  <c r="P16" i="158"/>
  <c r="P17" i="158"/>
  <c r="P18" i="158"/>
  <c r="P19" i="158"/>
  <c r="P20" i="158"/>
  <c r="P21" i="158"/>
  <c r="P22" i="158"/>
  <c r="P23" i="158"/>
  <c r="P24" i="158"/>
  <c r="P25" i="158"/>
  <c r="P26" i="158"/>
  <c r="P27" i="158"/>
  <c r="P28" i="158"/>
  <c r="P29" i="158"/>
  <c r="P30" i="158"/>
  <c r="P31" i="158"/>
  <c r="P32" i="158"/>
  <c r="P33" i="158"/>
  <c r="P34" i="158"/>
  <c r="P35" i="158"/>
  <c r="P36" i="158"/>
  <c r="P37" i="158"/>
  <c r="P38" i="158"/>
  <c r="P39" i="158"/>
  <c r="P40" i="158"/>
  <c r="P41" i="158"/>
  <c r="P42" i="158"/>
  <c r="P43" i="158"/>
  <c r="P44" i="158"/>
  <c r="P45" i="158"/>
  <c r="P46" i="158"/>
  <c r="P47" i="158"/>
  <c r="P48" i="158"/>
  <c r="P49" i="158"/>
  <c r="P50" i="158"/>
  <c r="P51" i="158"/>
  <c r="P52" i="158"/>
  <c r="P53" i="158"/>
  <c r="P54" i="158"/>
  <c r="P55" i="158"/>
  <c r="P56" i="158"/>
  <c r="P57" i="158"/>
  <c r="P58" i="158"/>
  <c r="P59" i="158"/>
  <c r="P60" i="158"/>
  <c r="P61" i="158"/>
  <c r="P62" i="158"/>
  <c r="P63" i="158"/>
  <c r="P64" i="158"/>
  <c r="P65" i="158"/>
  <c r="P66" i="158"/>
  <c r="P67" i="158"/>
  <c r="P68" i="158"/>
  <c r="P69" i="158"/>
  <c r="P70" i="158"/>
  <c r="P71" i="158"/>
  <c r="P72" i="158"/>
  <c r="P73" i="158"/>
  <c r="P74" i="158"/>
  <c r="P75" i="158"/>
  <c r="P76" i="158"/>
  <c r="P77" i="158"/>
  <c r="P78" i="158"/>
  <c r="P79" i="158"/>
  <c r="P80" i="158"/>
  <c r="P81" i="158"/>
  <c r="P82" i="158"/>
  <c r="P83" i="158"/>
  <c r="P84" i="158"/>
  <c r="P85" i="158"/>
  <c r="P86" i="158"/>
  <c r="P87" i="158"/>
  <c r="P3" i="157"/>
  <c r="P4" i="157"/>
  <c r="P5" i="157"/>
  <c r="P6" i="157"/>
  <c r="P7" i="157"/>
  <c r="P8" i="157"/>
  <c r="P9" i="157"/>
  <c r="P10" i="157"/>
  <c r="P11" i="157"/>
  <c r="P12" i="157"/>
  <c r="P13" i="157"/>
  <c r="P14" i="157"/>
  <c r="P15" i="157"/>
  <c r="P16" i="157"/>
  <c r="P17" i="157"/>
  <c r="P18" i="157"/>
  <c r="P19" i="157"/>
  <c r="P20" i="157"/>
  <c r="P21" i="157"/>
  <c r="P22" i="157"/>
  <c r="P23" i="157"/>
  <c r="P24" i="157"/>
  <c r="P25" i="157"/>
  <c r="P26" i="157"/>
  <c r="P27" i="157"/>
  <c r="P28" i="157"/>
  <c r="P29" i="157"/>
  <c r="P30" i="157"/>
  <c r="P31" i="157"/>
  <c r="P32" i="157"/>
  <c r="P33" i="157"/>
  <c r="P34" i="157"/>
  <c r="P35" i="157"/>
  <c r="P36" i="157"/>
  <c r="P37" i="157"/>
  <c r="P38" i="157"/>
  <c r="P39" i="157"/>
  <c r="P40" i="157"/>
  <c r="P41" i="157"/>
  <c r="P42" i="157"/>
  <c r="P43" i="157"/>
  <c r="P44" i="157"/>
  <c r="P45" i="157"/>
  <c r="P46" i="157"/>
  <c r="P47" i="157"/>
  <c r="P48" i="157"/>
  <c r="P3" i="156"/>
  <c r="P4" i="156"/>
  <c r="P5" i="156"/>
  <c r="P6" i="156"/>
  <c r="P7" i="156"/>
  <c r="P8" i="156"/>
  <c r="P9" i="156"/>
  <c r="P10" i="156"/>
  <c r="P11" i="156"/>
  <c r="P12" i="156"/>
  <c r="P13" i="156"/>
  <c r="P14" i="156"/>
  <c r="P15" i="156"/>
  <c r="P16" i="156"/>
  <c r="P3" i="155"/>
  <c r="P4" i="155"/>
  <c r="P5" i="155"/>
  <c r="P6" i="155"/>
  <c r="P7" i="155"/>
  <c r="P8" i="155"/>
  <c r="P9" i="155"/>
  <c r="P10" i="155"/>
  <c r="P11" i="155"/>
  <c r="P12" i="155"/>
  <c r="P13" i="155"/>
  <c r="P14" i="155"/>
  <c r="P15" i="155"/>
  <c r="P16" i="155"/>
  <c r="P17" i="155"/>
  <c r="P18" i="155"/>
  <c r="P19" i="155"/>
  <c r="P20" i="155"/>
  <c r="P21" i="155"/>
  <c r="P22" i="155"/>
  <c r="P23" i="155"/>
  <c r="P24" i="155"/>
  <c r="P25" i="155"/>
  <c r="P26" i="155"/>
  <c r="P27" i="155"/>
  <c r="P28" i="155"/>
  <c r="P29" i="155"/>
  <c r="P30" i="155"/>
  <c r="P31" i="155"/>
  <c r="P32" i="155"/>
  <c r="P33" i="155"/>
  <c r="P34" i="155"/>
  <c r="P35" i="155"/>
  <c r="P36" i="155"/>
  <c r="P37" i="155"/>
  <c r="P38" i="155"/>
  <c r="P39" i="155"/>
  <c r="P40" i="155"/>
  <c r="P41" i="155"/>
  <c r="P42" i="155"/>
  <c r="P43" i="155"/>
  <c r="P44" i="155"/>
  <c r="P45" i="155"/>
  <c r="P46" i="155"/>
  <c r="P47" i="155"/>
  <c r="P48" i="155"/>
  <c r="P49" i="155"/>
  <c r="P50" i="155"/>
  <c r="P51" i="155"/>
  <c r="P52" i="155"/>
  <c r="P53" i="155"/>
  <c r="P54" i="155"/>
  <c r="P55" i="155"/>
  <c r="P56" i="155"/>
  <c r="P57" i="155"/>
  <c r="P58" i="155"/>
  <c r="P59" i="155"/>
  <c r="P60" i="155"/>
  <c r="P61" i="155"/>
  <c r="P62" i="155"/>
  <c r="P63" i="155"/>
  <c r="P64" i="155"/>
  <c r="P65" i="155"/>
  <c r="P66" i="155"/>
  <c r="P67" i="155"/>
  <c r="P68" i="155"/>
  <c r="P69" i="155"/>
  <c r="P70" i="155"/>
  <c r="P71" i="155"/>
  <c r="P72" i="155"/>
  <c r="P73" i="155"/>
  <c r="P74" i="155"/>
  <c r="P75" i="155"/>
  <c r="P76" i="155"/>
  <c r="P77" i="155"/>
  <c r="P78" i="155"/>
  <c r="P79" i="155"/>
  <c r="P80" i="155"/>
  <c r="P81" i="155"/>
  <c r="P82" i="155"/>
  <c r="P83" i="155"/>
  <c r="P84" i="155"/>
  <c r="P85" i="155"/>
  <c r="P86" i="155"/>
  <c r="P87" i="155"/>
  <c r="P88" i="155"/>
  <c r="P89" i="155"/>
  <c r="P90" i="155"/>
  <c r="P91" i="155"/>
  <c r="P92" i="155"/>
  <c r="P93" i="155"/>
  <c r="P94" i="155"/>
  <c r="P95" i="155"/>
  <c r="P96" i="155"/>
  <c r="P97" i="155"/>
  <c r="P98" i="155"/>
  <c r="P99" i="155"/>
  <c r="P100" i="155"/>
  <c r="P101" i="155"/>
  <c r="P102" i="155"/>
  <c r="P103" i="155"/>
  <c r="P104" i="155"/>
  <c r="P105" i="155"/>
  <c r="P106" i="155"/>
  <c r="P107" i="155"/>
  <c r="P108" i="155"/>
  <c r="P109" i="155"/>
  <c r="P110" i="155"/>
  <c r="P111" i="155"/>
  <c r="P112" i="155"/>
  <c r="P113" i="155"/>
  <c r="P114" i="155"/>
  <c r="P115" i="155"/>
  <c r="P116" i="155"/>
  <c r="P117" i="155"/>
  <c r="P118" i="155"/>
  <c r="P119" i="155"/>
  <c r="P120" i="155"/>
  <c r="P121" i="155"/>
  <c r="P122" i="155"/>
  <c r="P123" i="155"/>
  <c r="P124" i="155"/>
  <c r="P125" i="155"/>
  <c r="P126" i="155"/>
  <c r="P127" i="155"/>
  <c r="P128" i="155"/>
  <c r="P129" i="155"/>
  <c r="P130" i="155"/>
  <c r="P131" i="155"/>
  <c r="P132" i="155"/>
  <c r="P133" i="155"/>
  <c r="P134" i="155"/>
  <c r="P135" i="155"/>
  <c r="P136" i="155"/>
  <c r="P137" i="155"/>
  <c r="P138" i="155"/>
  <c r="P139" i="155"/>
  <c r="P140" i="155"/>
  <c r="P141" i="155"/>
  <c r="P142" i="155"/>
  <c r="P143" i="155"/>
  <c r="P144" i="155"/>
  <c r="P145" i="155"/>
  <c r="P146" i="155"/>
  <c r="P147" i="155"/>
  <c r="P148" i="155"/>
  <c r="P149" i="155"/>
  <c r="P150" i="155"/>
  <c r="P151" i="155"/>
  <c r="P152" i="155"/>
  <c r="P153" i="155"/>
  <c r="P154" i="155"/>
  <c r="P155" i="155"/>
  <c r="P156" i="155"/>
  <c r="P157" i="155"/>
  <c r="P158" i="155"/>
  <c r="P159" i="155"/>
  <c r="P160" i="155"/>
  <c r="P161" i="155"/>
  <c r="P162" i="155"/>
  <c r="P163" i="155"/>
  <c r="P164" i="155"/>
  <c r="P165" i="155"/>
  <c r="P166" i="155"/>
  <c r="P167" i="155"/>
  <c r="P168" i="155"/>
  <c r="P169" i="155"/>
  <c r="P170" i="155"/>
  <c r="P171" i="155"/>
  <c r="P172" i="155"/>
  <c r="P173" i="155"/>
  <c r="P174" i="155"/>
  <c r="P175" i="155"/>
  <c r="P176" i="155"/>
  <c r="P177" i="155"/>
  <c r="P178" i="155"/>
  <c r="P179" i="155"/>
  <c r="P180" i="155"/>
  <c r="P181" i="155"/>
  <c r="P182" i="155"/>
  <c r="P183" i="155"/>
  <c r="P184" i="155"/>
  <c r="P185" i="155"/>
  <c r="P186" i="155"/>
  <c r="P187" i="155"/>
  <c r="P188" i="155"/>
  <c r="P189" i="155"/>
  <c r="P190" i="155"/>
  <c r="P191" i="155"/>
  <c r="P192" i="155"/>
  <c r="P193" i="155"/>
  <c r="P194" i="155"/>
  <c r="P195" i="155"/>
  <c r="P196" i="155"/>
  <c r="P197" i="155"/>
  <c r="P198" i="155"/>
  <c r="P199" i="155"/>
  <c r="P200" i="155"/>
  <c r="P201" i="155"/>
  <c r="P202" i="155"/>
  <c r="P203" i="155"/>
  <c r="P204" i="155"/>
  <c r="P205" i="155"/>
  <c r="P206" i="155"/>
  <c r="P207" i="155"/>
  <c r="P208" i="155"/>
  <c r="P209" i="155"/>
  <c r="P210" i="155"/>
  <c r="P211" i="155"/>
  <c r="P212" i="155"/>
  <c r="P213" i="155"/>
  <c r="P214" i="155"/>
  <c r="P215" i="155"/>
  <c r="P216" i="155"/>
  <c r="P217" i="155"/>
  <c r="P218" i="155"/>
  <c r="P219" i="155"/>
  <c r="P220" i="155"/>
  <c r="P221" i="155"/>
  <c r="P222" i="155"/>
  <c r="P223" i="155"/>
  <c r="P224" i="155"/>
  <c r="P225" i="155"/>
  <c r="P226" i="155"/>
  <c r="P227" i="155"/>
  <c r="P228" i="155"/>
  <c r="P229" i="155"/>
  <c r="P230" i="155"/>
  <c r="P231" i="155"/>
  <c r="P232" i="155"/>
  <c r="P233" i="155"/>
  <c r="P234" i="155"/>
  <c r="P235" i="155"/>
  <c r="P236" i="155"/>
  <c r="P237" i="155"/>
  <c r="P238" i="155"/>
  <c r="P239" i="155"/>
  <c r="P240" i="155"/>
  <c r="P241" i="155"/>
  <c r="P242" i="155"/>
  <c r="P243" i="155"/>
  <c r="P244" i="155"/>
  <c r="P245" i="155"/>
  <c r="P246" i="155"/>
  <c r="P247" i="155"/>
  <c r="P248" i="155"/>
  <c r="P249" i="155"/>
  <c r="P250" i="155"/>
  <c r="P251" i="155"/>
  <c r="P252" i="155"/>
  <c r="P253" i="155"/>
  <c r="P254" i="155"/>
  <c r="O255" i="155" s="1"/>
  <c r="N255" i="155"/>
  <c r="P3" i="154"/>
  <c r="P4" i="154"/>
  <c r="P5" i="154"/>
  <c r="P6" i="154"/>
  <c r="P7" i="154"/>
  <c r="P8" i="154"/>
  <c r="P9" i="154"/>
  <c r="P10" i="154"/>
  <c r="P11" i="154"/>
  <c r="P12" i="154"/>
  <c r="P13" i="154"/>
  <c r="P14" i="154"/>
  <c r="P15" i="154"/>
  <c r="P16" i="154"/>
  <c r="P17" i="154"/>
  <c r="P18" i="154"/>
  <c r="P19" i="154"/>
  <c r="P20" i="154"/>
  <c r="P21" i="154"/>
  <c r="P22" i="154"/>
  <c r="P23" i="154"/>
  <c r="P24" i="154"/>
  <c r="P25" i="154"/>
  <c r="P26" i="154"/>
  <c r="P27" i="154"/>
  <c r="P28" i="154"/>
  <c r="P29" i="154"/>
  <c r="P30" i="154"/>
  <c r="P31" i="154"/>
  <c r="P32" i="154"/>
  <c r="P33" i="154"/>
  <c r="P34" i="154"/>
  <c r="P35" i="154"/>
  <c r="P36" i="154"/>
  <c r="P37" i="154"/>
  <c r="P38" i="154"/>
  <c r="P39" i="154"/>
  <c r="P40" i="154"/>
  <c r="P3" i="153"/>
  <c r="P4" i="153"/>
  <c r="P5" i="153"/>
  <c r="P6" i="153"/>
  <c r="P7" i="153"/>
  <c r="P8" i="153"/>
  <c r="P9" i="153"/>
  <c r="P10" i="153"/>
  <c r="P11" i="153"/>
  <c r="P12" i="153"/>
  <c r="P13" i="153"/>
  <c r="P14" i="153"/>
  <c r="P15" i="153"/>
  <c r="P16" i="153"/>
  <c r="P17" i="153"/>
  <c r="P18" i="153"/>
  <c r="P19" i="153"/>
  <c r="P20" i="153"/>
  <c r="P21" i="153"/>
  <c r="P22" i="153"/>
  <c r="P23" i="153"/>
  <c r="P24" i="153"/>
  <c r="P25" i="153"/>
  <c r="P26" i="153"/>
  <c r="P27" i="153"/>
  <c r="P28" i="153"/>
  <c r="P29" i="153"/>
  <c r="P30" i="153"/>
  <c r="P31" i="153"/>
  <c r="P32" i="153"/>
  <c r="P33" i="153"/>
  <c r="P34" i="153"/>
  <c r="P35" i="153"/>
  <c r="P36" i="153"/>
  <c r="P37" i="153"/>
  <c r="P38" i="153"/>
  <c r="P39" i="153"/>
  <c r="P40" i="153"/>
  <c r="P41" i="153"/>
  <c r="P42" i="153"/>
  <c r="P43" i="153"/>
  <c r="P44" i="153"/>
  <c r="P45" i="153"/>
  <c r="P46" i="153"/>
  <c r="P47" i="153"/>
  <c r="P48" i="153"/>
  <c r="P49" i="153"/>
  <c r="P50" i="153"/>
  <c r="P51" i="153"/>
  <c r="P52" i="153"/>
  <c r="P53" i="153"/>
  <c r="P54" i="153"/>
  <c r="P55" i="153"/>
  <c r="P56" i="153"/>
  <c r="P57" i="153"/>
  <c r="P58" i="153"/>
  <c r="P59" i="153"/>
  <c r="P60" i="153"/>
  <c r="P61" i="153"/>
  <c r="P62" i="153"/>
  <c r="P63" i="153"/>
  <c r="P64" i="153"/>
  <c r="P65" i="153"/>
  <c r="P66" i="153"/>
  <c r="P67" i="153"/>
  <c r="P68" i="153"/>
  <c r="P69" i="153"/>
  <c r="P70" i="153"/>
  <c r="P71" i="153"/>
  <c r="P72" i="153"/>
  <c r="P73" i="153"/>
  <c r="P74" i="153"/>
  <c r="P75" i="153"/>
  <c r="P76" i="153"/>
  <c r="P77" i="153"/>
  <c r="P78" i="153"/>
  <c r="P79" i="153"/>
  <c r="P80" i="153"/>
  <c r="P81" i="153"/>
  <c r="P82" i="153"/>
  <c r="P83" i="153"/>
  <c r="P84" i="153"/>
  <c r="P85" i="153"/>
  <c r="P86" i="153"/>
  <c r="P87" i="153"/>
  <c r="P88" i="153"/>
  <c r="P89" i="153"/>
  <c r="P90" i="153"/>
  <c r="P91" i="153"/>
  <c r="P92" i="153"/>
  <c r="P93" i="153"/>
  <c r="P94" i="153"/>
  <c r="P95" i="153"/>
  <c r="P96" i="153"/>
  <c r="P97" i="153"/>
  <c r="P98" i="153"/>
  <c r="P99" i="153"/>
  <c r="P100" i="153"/>
  <c r="P101" i="153"/>
  <c r="P102" i="153"/>
  <c r="P103" i="153"/>
  <c r="P104" i="153"/>
  <c r="P105" i="153"/>
  <c r="P106" i="153"/>
  <c r="P107" i="153"/>
  <c r="P108" i="153"/>
  <c r="P109" i="153"/>
  <c r="P110" i="153"/>
  <c r="P111" i="153"/>
  <c r="P112" i="153"/>
  <c r="P113" i="153"/>
  <c r="P114" i="153"/>
  <c r="P115" i="153"/>
  <c r="P116" i="153"/>
  <c r="P117" i="153"/>
  <c r="P118" i="153"/>
  <c r="P119" i="153"/>
  <c r="P120" i="153"/>
  <c r="P121" i="153"/>
  <c r="P122" i="153"/>
  <c r="P123" i="153"/>
  <c r="P124" i="153"/>
  <c r="P125" i="153"/>
  <c r="P126" i="153"/>
  <c r="P127" i="153"/>
  <c r="P128" i="153"/>
  <c r="P129" i="153"/>
  <c r="P130" i="153"/>
  <c r="P131" i="153"/>
  <c r="P132" i="153"/>
  <c r="P133" i="153"/>
  <c r="P134" i="153"/>
  <c r="P135" i="153"/>
  <c r="P136" i="153"/>
  <c r="P137" i="153"/>
  <c r="P138" i="153"/>
  <c r="P139" i="153"/>
  <c r="P140" i="153"/>
  <c r="P141" i="153"/>
  <c r="P142" i="153"/>
  <c r="P143" i="153"/>
  <c r="P144" i="153"/>
  <c r="P145" i="153"/>
  <c r="P146" i="153"/>
  <c r="P147" i="153"/>
  <c r="P148" i="153"/>
  <c r="P149" i="153"/>
  <c r="P150" i="153"/>
  <c r="P151" i="153"/>
  <c r="P152" i="153"/>
  <c r="P153" i="153"/>
  <c r="P154" i="153"/>
  <c r="P155" i="153"/>
  <c r="P156" i="153"/>
  <c r="P157" i="153"/>
  <c r="P158" i="153"/>
  <c r="P159" i="153"/>
  <c r="P160" i="153"/>
  <c r="P161" i="153"/>
  <c r="P162" i="153"/>
  <c r="P163" i="153"/>
  <c r="P164" i="153"/>
  <c r="P165" i="153"/>
  <c r="P166" i="153"/>
  <c r="P167" i="153"/>
  <c r="P168" i="153"/>
  <c r="P169" i="153"/>
  <c r="P170" i="153"/>
  <c r="P171" i="153"/>
  <c r="P172" i="153"/>
  <c r="P173" i="153"/>
  <c r="P174" i="153"/>
  <c r="P175" i="153"/>
  <c r="P176" i="153"/>
  <c r="P177" i="153"/>
  <c r="P178" i="153"/>
  <c r="P179" i="153"/>
  <c r="P180" i="153"/>
  <c r="P181" i="153"/>
  <c r="P182" i="153"/>
  <c r="P183" i="153"/>
  <c r="P184" i="153"/>
  <c r="P185" i="153"/>
  <c r="P186" i="153"/>
  <c r="P187" i="153"/>
  <c r="P188" i="153"/>
  <c r="P189" i="153"/>
  <c r="P190" i="153"/>
  <c r="P191" i="153"/>
  <c r="P192" i="153"/>
  <c r="P193" i="153"/>
  <c r="P194" i="153"/>
  <c r="P195" i="153"/>
  <c r="P196" i="153"/>
  <c r="P197" i="153"/>
  <c r="P198" i="153"/>
  <c r="P199" i="153"/>
  <c r="P200" i="153"/>
  <c r="P201" i="153"/>
  <c r="P202" i="153"/>
  <c r="P203" i="153"/>
  <c r="P204" i="153"/>
  <c r="P205" i="153"/>
  <c r="P206" i="153"/>
  <c r="P207" i="153"/>
  <c r="P208" i="153"/>
  <c r="P209" i="153"/>
  <c r="P210" i="153"/>
  <c r="P211" i="153"/>
  <c r="P212" i="153"/>
  <c r="P213" i="153"/>
  <c r="P214" i="153"/>
  <c r="P215" i="153"/>
  <c r="P216" i="153"/>
  <c r="P217" i="153"/>
  <c r="P218" i="153"/>
  <c r="P219" i="153"/>
  <c r="P220" i="153"/>
  <c r="P221" i="153"/>
  <c r="P222" i="153"/>
  <c r="P223" i="153"/>
  <c r="P224" i="153"/>
  <c r="P3" i="152"/>
  <c r="P4" i="152"/>
  <c r="P5" i="152"/>
  <c r="P6" i="152"/>
  <c r="P7" i="152"/>
  <c r="P8" i="152"/>
  <c r="P9" i="152"/>
  <c r="P10" i="152"/>
  <c r="P3" i="151"/>
  <c r="P4" i="151"/>
  <c r="P5" i="151"/>
  <c r="P6" i="151"/>
  <c r="P7" i="151"/>
  <c r="P8" i="151"/>
  <c r="P9" i="151"/>
  <c r="P10" i="151"/>
  <c r="P11" i="151"/>
  <c r="P12" i="151"/>
  <c r="P13" i="151"/>
  <c r="P14" i="151"/>
  <c r="P15" i="151"/>
  <c r="P16" i="151"/>
  <c r="P17" i="151"/>
  <c r="P18" i="151"/>
  <c r="P19" i="151"/>
  <c r="P20" i="151"/>
  <c r="P21" i="151"/>
  <c r="P22" i="151"/>
  <c r="P23" i="151"/>
  <c r="P24" i="151"/>
  <c r="P25" i="151"/>
  <c r="P26" i="151"/>
  <c r="P27" i="151"/>
  <c r="P28" i="151"/>
  <c r="P29" i="151"/>
  <c r="P30" i="151"/>
  <c r="P31" i="151"/>
  <c r="P32" i="151"/>
  <c r="P33" i="151"/>
  <c r="P34" i="151"/>
  <c r="P35" i="151"/>
  <c r="P36" i="151"/>
  <c r="P37" i="151"/>
  <c r="P38" i="151"/>
  <c r="P39" i="151"/>
  <c r="P40" i="151"/>
  <c r="P41" i="151"/>
  <c r="P42" i="151"/>
  <c r="P43" i="151"/>
  <c r="P44" i="151"/>
  <c r="P45" i="151"/>
  <c r="P46" i="151"/>
  <c r="P47" i="151"/>
  <c r="P48" i="151"/>
  <c r="P49" i="151"/>
  <c r="P50" i="151"/>
  <c r="P51" i="151"/>
  <c r="P52" i="151"/>
  <c r="P3" i="150"/>
  <c r="P4" i="150"/>
  <c r="P5" i="150"/>
  <c r="P6" i="150"/>
  <c r="P7" i="150"/>
  <c r="P8" i="150"/>
  <c r="P9" i="150"/>
  <c r="P10" i="150"/>
  <c r="P11" i="150"/>
  <c r="P12" i="150"/>
  <c r="P13" i="150"/>
  <c r="P14" i="150"/>
  <c r="P15" i="150"/>
  <c r="P16" i="150"/>
  <c r="P17" i="150"/>
  <c r="P18" i="150"/>
  <c r="P19" i="150"/>
  <c r="P20" i="150"/>
  <c r="P21" i="150"/>
  <c r="P22" i="150"/>
  <c r="P23" i="150"/>
  <c r="P24" i="150"/>
  <c r="P25" i="150"/>
  <c r="P26" i="150"/>
  <c r="P27" i="150"/>
  <c r="P28" i="150"/>
  <c r="P29" i="150"/>
  <c r="P30" i="150"/>
  <c r="P31" i="150"/>
  <c r="P32" i="150"/>
  <c r="P33" i="150"/>
  <c r="P34" i="150"/>
  <c r="P35" i="150"/>
  <c r="P36" i="150"/>
  <c r="P37" i="150"/>
  <c r="P38" i="150"/>
  <c r="P39" i="150"/>
  <c r="P40" i="150"/>
  <c r="P41" i="150"/>
  <c r="P42" i="150"/>
  <c r="P43" i="150"/>
  <c r="P44" i="150"/>
  <c r="P45" i="150"/>
  <c r="P46" i="150"/>
  <c r="P47" i="150"/>
  <c r="P48" i="150"/>
  <c r="P49" i="150"/>
  <c r="P50" i="150"/>
  <c r="P51" i="150"/>
  <c r="P52" i="150"/>
  <c r="P53" i="150"/>
  <c r="P54" i="150"/>
  <c r="P55" i="150"/>
  <c r="P56" i="150"/>
  <c r="P57" i="150"/>
  <c r="P58" i="150"/>
  <c r="P59" i="150"/>
  <c r="P60" i="150"/>
  <c r="P61" i="150"/>
  <c r="P62" i="150"/>
  <c r="P63" i="150"/>
  <c r="P64" i="150"/>
  <c r="P65" i="150"/>
  <c r="P66" i="150"/>
  <c r="P67" i="150"/>
  <c r="P68" i="150"/>
  <c r="P69" i="150"/>
  <c r="P70" i="150"/>
  <c r="P71" i="150"/>
  <c r="P72" i="150"/>
  <c r="P73" i="150"/>
  <c r="P74" i="150"/>
  <c r="P75" i="150"/>
  <c r="P76" i="150"/>
  <c r="P77" i="150"/>
  <c r="P78" i="150"/>
  <c r="P79" i="150"/>
  <c r="P80" i="150"/>
  <c r="P81" i="150"/>
  <c r="P82" i="150"/>
  <c r="P83" i="150"/>
  <c r="P84" i="150"/>
  <c r="P85" i="150"/>
  <c r="P86" i="150"/>
  <c r="P87" i="150"/>
  <c r="P88" i="150"/>
  <c r="P89" i="150"/>
  <c r="P90" i="150"/>
  <c r="P91" i="150"/>
  <c r="P92" i="150"/>
  <c r="P93" i="150"/>
  <c r="P94" i="150"/>
  <c r="P95" i="150"/>
  <c r="P96" i="150"/>
  <c r="P97" i="150"/>
  <c r="P98" i="150"/>
  <c r="P99" i="150"/>
  <c r="P100" i="150"/>
  <c r="P101" i="150"/>
  <c r="P102" i="150"/>
  <c r="P103" i="150"/>
  <c r="P104" i="150"/>
  <c r="P105" i="150"/>
  <c r="P106" i="150"/>
  <c r="P107" i="150"/>
  <c r="P108" i="150"/>
  <c r="P109" i="150"/>
  <c r="P110" i="150"/>
  <c r="P111" i="150"/>
  <c r="P112" i="150"/>
  <c r="P113" i="150"/>
  <c r="P114" i="150"/>
  <c r="P115" i="150"/>
  <c r="P116" i="150"/>
  <c r="P117" i="150"/>
  <c r="P118" i="150"/>
  <c r="P119" i="150"/>
  <c r="P120" i="150"/>
  <c r="P121" i="150"/>
  <c r="P122" i="150"/>
  <c r="P123" i="150"/>
  <c r="P124" i="150"/>
  <c r="P125" i="150"/>
  <c r="P126" i="150"/>
  <c r="P127" i="150"/>
  <c r="P128" i="150"/>
  <c r="P129" i="150"/>
  <c r="P130" i="150"/>
  <c r="P131" i="150"/>
  <c r="P132" i="150"/>
  <c r="P133" i="150"/>
  <c r="P134" i="150"/>
  <c r="P135" i="150"/>
  <c r="P136" i="150"/>
  <c r="P137" i="150"/>
  <c r="P138" i="150"/>
  <c r="P139" i="150"/>
  <c r="P140" i="150"/>
  <c r="P141" i="150"/>
  <c r="P142" i="150"/>
  <c r="P143" i="150"/>
  <c r="P144" i="150"/>
  <c r="P145" i="150"/>
  <c r="P146" i="150"/>
  <c r="P147" i="150"/>
  <c r="P148" i="150"/>
  <c r="P149" i="150"/>
  <c r="P150" i="150"/>
  <c r="P151" i="150"/>
  <c r="P152" i="150"/>
  <c r="P153" i="150"/>
  <c r="P154" i="150"/>
  <c r="P155" i="150"/>
  <c r="P156" i="150"/>
  <c r="P157" i="150"/>
  <c r="P158" i="150"/>
  <c r="P159" i="150"/>
  <c r="P160" i="150"/>
  <c r="P161" i="150"/>
  <c r="P162" i="150"/>
  <c r="P163" i="150"/>
  <c r="P164" i="150"/>
  <c r="P165" i="150"/>
  <c r="P166" i="150"/>
  <c r="P167" i="150"/>
  <c r="P168" i="150"/>
  <c r="P169" i="150"/>
  <c r="P170" i="150"/>
  <c r="P171" i="150"/>
  <c r="P172" i="150"/>
  <c r="P173" i="150"/>
  <c r="P174" i="150"/>
  <c r="P175" i="150"/>
  <c r="P176" i="150"/>
  <c r="P177" i="150"/>
  <c r="P178" i="150"/>
  <c r="P179" i="150"/>
  <c r="P180" i="150"/>
  <c r="P181" i="150"/>
  <c r="P182" i="150"/>
  <c r="P183" i="150"/>
  <c r="P184" i="150"/>
  <c r="P3" i="149"/>
  <c r="P4" i="149"/>
  <c r="P5" i="149"/>
  <c r="P6" i="149"/>
  <c r="P7" i="149"/>
  <c r="P8" i="149"/>
  <c r="P9" i="149"/>
  <c r="P10" i="149"/>
  <c r="P11" i="149"/>
  <c r="P12" i="149"/>
  <c r="P13" i="149"/>
  <c r="P14" i="149"/>
  <c r="P15" i="149"/>
  <c r="P16" i="149"/>
  <c r="P17" i="149"/>
  <c r="P18" i="149"/>
  <c r="P19" i="149"/>
  <c r="P20" i="149"/>
  <c r="P21" i="149"/>
  <c r="P22" i="149"/>
  <c r="P23" i="149"/>
  <c r="P24" i="149"/>
  <c r="P25" i="149"/>
  <c r="P26" i="149"/>
  <c r="P27" i="149"/>
  <c r="P28" i="149"/>
  <c r="P29" i="149"/>
  <c r="P30" i="149"/>
  <c r="P31" i="149"/>
  <c r="P32" i="149"/>
  <c r="P33" i="149"/>
  <c r="P34" i="149"/>
  <c r="P35" i="149"/>
  <c r="P36" i="149"/>
  <c r="P37" i="149"/>
  <c r="P38" i="149"/>
  <c r="P39" i="149"/>
  <c r="P40" i="149"/>
  <c r="P41" i="149"/>
  <c r="P42" i="149"/>
  <c r="P43" i="149"/>
  <c r="P44" i="149"/>
  <c r="P45" i="149"/>
  <c r="P46" i="149"/>
  <c r="P47" i="149"/>
  <c r="P48" i="149"/>
  <c r="P49" i="149"/>
  <c r="P50" i="149"/>
  <c r="P51" i="149"/>
  <c r="P52" i="149"/>
  <c r="P53" i="149"/>
  <c r="P54" i="149"/>
  <c r="P55" i="149"/>
  <c r="P56" i="149"/>
  <c r="P57" i="149"/>
  <c r="P58" i="149"/>
  <c r="P59" i="149"/>
  <c r="P60" i="149"/>
  <c r="P61" i="149"/>
  <c r="P62" i="149"/>
  <c r="P63" i="149"/>
  <c r="P64" i="149"/>
  <c r="P3" i="148"/>
  <c r="P4" i="148"/>
  <c r="P5" i="148"/>
  <c r="P6" i="148"/>
  <c r="P7" i="148"/>
  <c r="P8" i="148"/>
  <c r="P9" i="148"/>
  <c r="P10" i="148"/>
  <c r="P11" i="148"/>
  <c r="P12" i="148"/>
  <c r="P13" i="148"/>
  <c r="P14" i="148"/>
  <c r="P15" i="148"/>
  <c r="P16" i="148"/>
  <c r="P17" i="148"/>
  <c r="P18" i="148"/>
  <c r="P19" i="148"/>
  <c r="P20" i="148"/>
  <c r="P21" i="148"/>
  <c r="P22" i="148"/>
  <c r="P23" i="148"/>
  <c r="P24" i="148"/>
  <c r="P25" i="148"/>
  <c r="P26" i="148"/>
  <c r="P27" i="148"/>
  <c r="P28" i="148"/>
  <c r="P29" i="148"/>
  <c r="P30" i="148"/>
  <c r="P31" i="148"/>
  <c r="P32" i="148"/>
  <c r="P33" i="148"/>
  <c r="P34" i="148"/>
  <c r="P35" i="148"/>
  <c r="P36" i="148"/>
  <c r="P37" i="148"/>
  <c r="P38" i="148"/>
  <c r="P39" i="148"/>
  <c r="P40" i="148"/>
  <c r="P41" i="148"/>
  <c r="P42" i="148"/>
  <c r="P43" i="148"/>
  <c r="P44" i="148"/>
  <c r="P45" i="148"/>
  <c r="P46" i="148"/>
  <c r="P47" i="148"/>
  <c r="P48" i="148"/>
  <c r="P49" i="148"/>
  <c r="P3" i="147"/>
  <c r="P4" i="147"/>
  <c r="P5" i="147"/>
  <c r="P6" i="147"/>
  <c r="O175" i="147" s="1"/>
  <c r="P7" i="147"/>
  <c r="P8" i="147"/>
  <c r="P9" i="147"/>
  <c r="P10" i="147"/>
  <c r="P11" i="147"/>
  <c r="P12" i="147"/>
  <c r="P13" i="147"/>
  <c r="P14" i="147"/>
  <c r="P15" i="147"/>
  <c r="P16" i="147"/>
  <c r="P17" i="147"/>
  <c r="P18" i="147"/>
  <c r="P19" i="147"/>
  <c r="P20" i="147"/>
  <c r="P21" i="147"/>
  <c r="P22" i="147"/>
  <c r="P23" i="147"/>
  <c r="P24" i="147"/>
  <c r="P25" i="147"/>
  <c r="P26" i="147"/>
  <c r="P27" i="147"/>
  <c r="P28" i="147"/>
  <c r="P29" i="147"/>
  <c r="P30" i="147"/>
  <c r="P31" i="147"/>
  <c r="P32" i="147"/>
  <c r="P33" i="147"/>
  <c r="P34" i="147"/>
  <c r="P35" i="147"/>
  <c r="P36" i="147"/>
  <c r="P37" i="147"/>
  <c r="P38" i="147"/>
  <c r="P39" i="147"/>
  <c r="P40" i="147"/>
  <c r="P41" i="147"/>
  <c r="P42" i="147"/>
  <c r="P43" i="147"/>
  <c r="P44" i="147"/>
  <c r="P45" i="147"/>
  <c r="P46" i="147"/>
  <c r="P47" i="147"/>
  <c r="P48" i="147"/>
  <c r="P49" i="147"/>
  <c r="P50" i="147"/>
  <c r="P51" i="147"/>
  <c r="P52" i="147"/>
  <c r="P53" i="147"/>
  <c r="P54" i="147"/>
  <c r="P55" i="147"/>
  <c r="P56" i="147"/>
  <c r="P57" i="147"/>
  <c r="P58" i="147"/>
  <c r="P59" i="147"/>
  <c r="P60" i="147"/>
  <c r="P61" i="147"/>
  <c r="P62" i="147"/>
  <c r="P63" i="147"/>
  <c r="P64" i="147"/>
  <c r="P65" i="147"/>
  <c r="P66" i="147"/>
  <c r="P67" i="147"/>
  <c r="P68" i="147"/>
  <c r="P69" i="147"/>
  <c r="P70" i="147"/>
  <c r="P71" i="147"/>
  <c r="P72" i="147"/>
  <c r="P73" i="147"/>
  <c r="P74" i="147"/>
  <c r="P75" i="147"/>
  <c r="P76" i="147"/>
  <c r="P77" i="147"/>
  <c r="P78" i="147"/>
  <c r="P79" i="147"/>
  <c r="P80" i="147"/>
  <c r="P81" i="147"/>
  <c r="P82" i="147"/>
  <c r="P83" i="147"/>
  <c r="P84" i="147"/>
  <c r="P85" i="147"/>
  <c r="P86" i="147"/>
  <c r="P87" i="147"/>
  <c r="P88" i="147"/>
  <c r="P89" i="147"/>
  <c r="P90" i="147"/>
  <c r="P91" i="147"/>
  <c r="P92" i="147"/>
  <c r="P93" i="147"/>
  <c r="P94" i="147"/>
  <c r="P95" i="147"/>
  <c r="P96" i="147"/>
  <c r="P97" i="147"/>
  <c r="P98" i="147"/>
  <c r="P99" i="147"/>
  <c r="P100" i="147"/>
  <c r="P101" i="147"/>
  <c r="P102" i="147"/>
  <c r="P103" i="147"/>
  <c r="P104" i="147"/>
  <c r="P105" i="147"/>
  <c r="P106" i="147"/>
  <c r="P107" i="147"/>
  <c r="P108" i="147"/>
  <c r="P109" i="147"/>
  <c r="P110" i="147"/>
  <c r="P111" i="147"/>
  <c r="P112" i="147"/>
  <c r="P113" i="147"/>
  <c r="P114" i="147"/>
  <c r="P115" i="147"/>
  <c r="P116" i="147"/>
  <c r="P117" i="147"/>
  <c r="P118" i="147"/>
  <c r="P119" i="147"/>
  <c r="P120" i="147"/>
  <c r="P121" i="147"/>
  <c r="P122" i="147"/>
  <c r="P123" i="147"/>
  <c r="P124" i="147"/>
  <c r="P125" i="147"/>
  <c r="P126" i="147"/>
  <c r="P127" i="147"/>
  <c r="P128" i="147"/>
  <c r="P129" i="147"/>
  <c r="P130" i="147"/>
  <c r="P131" i="147"/>
  <c r="P132" i="147"/>
  <c r="P133" i="147"/>
  <c r="P134" i="147"/>
  <c r="P135" i="147"/>
  <c r="P136" i="147"/>
  <c r="P137" i="147"/>
  <c r="P138" i="147"/>
  <c r="P139" i="147"/>
  <c r="P140" i="147"/>
  <c r="P141" i="147"/>
  <c r="P142" i="147"/>
  <c r="P143" i="147"/>
  <c r="P144" i="147"/>
  <c r="P145" i="147"/>
  <c r="P146" i="147"/>
  <c r="P147" i="147"/>
  <c r="P148" i="147"/>
  <c r="P149" i="147"/>
  <c r="P150" i="147"/>
  <c r="P151" i="147"/>
  <c r="P152" i="147"/>
  <c r="P153" i="147"/>
  <c r="P154" i="147"/>
  <c r="P155" i="147"/>
  <c r="P156" i="147"/>
  <c r="P157" i="147"/>
  <c r="P158" i="147"/>
  <c r="P159" i="147"/>
  <c r="P160" i="147"/>
  <c r="P161" i="147"/>
  <c r="P162" i="147"/>
  <c r="P163" i="147"/>
  <c r="P164" i="147"/>
  <c r="P165" i="147"/>
  <c r="P166" i="147"/>
  <c r="P167" i="147"/>
  <c r="P168" i="147"/>
  <c r="P169" i="147"/>
  <c r="P170" i="147"/>
  <c r="P171" i="147"/>
  <c r="P172" i="147"/>
  <c r="P173" i="147"/>
  <c r="P174" i="147"/>
  <c r="N175" i="147"/>
  <c r="P3" i="119"/>
  <c r="P4" i="119"/>
  <c r="P5" i="119"/>
  <c r="P6" i="119"/>
  <c r="P7" i="119"/>
  <c r="P8" i="119"/>
  <c r="P9" i="119"/>
  <c r="P10" i="119"/>
  <c r="P11" i="119"/>
  <c r="P12" i="119"/>
  <c r="P13" i="119"/>
  <c r="P14" i="119"/>
  <c r="P15" i="119"/>
  <c r="P16" i="119"/>
  <c r="P17" i="119"/>
  <c r="P18" i="119"/>
  <c r="P19" i="119"/>
  <c r="P20" i="119"/>
  <c r="P21" i="119"/>
  <c r="P22" i="119"/>
  <c r="P23" i="119"/>
  <c r="P24" i="119"/>
  <c r="P25" i="119"/>
  <c r="P26" i="119"/>
  <c r="P27" i="119"/>
  <c r="P28" i="119"/>
  <c r="P29" i="119"/>
  <c r="P30" i="119"/>
  <c r="P31" i="119"/>
  <c r="P32" i="119"/>
  <c r="P33" i="119"/>
  <c r="P34" i="119"/>
  <c r="P35" i="119"/>
  <c r="P36" i="119"/>
  <c r="P4" i="118"/>
  <c r="P5" i="118"/>
  <c r="P6" i="118"/>
  <c r="P7" i="118"/>
  <c r="P8" i="118"/>
  <c r="P9" i="118"/>
  <c r="P10" i="118"/>
  <c r="P11" i="118"/>
  <c r="P12" i="118"/>
  <c r="P13" i="118"/>
  <c r="P14" i="118"/>
  <c r="P15" i="118"/>
  <c r="P16" i="118"/>
  <c r="P17" i="118"/>
  <c r="P18" i="118"/>
  <c r="P19" i="118"/>
  <c r="P20" i="118"/>
  <c r="P21" i="118"/>
  <c r="P22" i="118"/>
  <c r="P23" i="118"/>
  <c r="P24" i="118"/>
  <c r="P25" i="118"/>
  <c r="P26" i="118"/>
  <c r="P27" i="118"/>
  <c r="P28" i="118"/>
  <c r="P29" i="118"/>
  <c r="P30" i="118"/>
  <c r="P31" i="118"/>
  <c r="P32" i="118"/>
  <c r="P33" i="118"/>
  <c r="P34" i="118"/>
  <c r="P35" i="118"/>
  <c r="P36" i="118"/>
  <c r="P37" i="118"/>
  <c r="P38" i="118"/>
  <c r="P39" i="118"/>
  <c r="P40" i="118"/>
  <c r="P41" i="118"/>
  <c r="P42" i="118"/>
  <c r="P43" i="118"/>
  <c r="P44" i="118"/>
  <c r="P45" i="118"/>
  <c r="P46" i="118"/>
  <c r="P47" i="118"/>
  <c r="P48" i="118"/>
  <c r="P49" i="118"/>
  <c r="P50" i="118"/>
  <c r="P51" i="118"/>
  <c r="P52" i="118"/>
  <c r="P53" i="118"/>
  <c r="P3" i="118"/>
  <c r="P4" i="117"/>
  <c r="P5" i="117"/>
  <c r="P6" i="117"/>
  <c r="P7" i="117"/>
  <c r="P8" i="117"/>
  <c r="P9" i="117"/>
  <c r="P10" i="117"/>
  <c r="P11" i="117"/>
  <c r="P12" i="117"/>
  <c r="P13" i="117"/>
  <c r="P14" i="117"/>
  <c r="P15" i="117"/>
  <c r="P16" i="117"/>
  <c r="P17" i="117"/>
  <c r="P18" i="117"/>
  <c r="P19" i="117"/>
  <c r="P20" i="117"/>
  <c r="P21" i="117"/>
  <c r="P22" i="117"/>
  <c r="P23" i="117"/>
  <c r="P24" i="117"/>
  <c r="P25" i="117"/>
  <c r="P26" i="117"/>
  <c r="P27" i="117"/>
  <c r="P28" i="117"/>
  <c r="P29" i="117"/>
  <c r="P30" i="117"/>
  <c r="P31" i="117"/>
  <c r="P32" i="117"/>
  <c r="P33" i="117"/>
  <c r="P34" i="117"/>
  <c r="P35" i="117"/>
  <c r="P36" i="117"/>
  <c r="P37" i="117"/>
  <c r="P38" i="117"/>
  <c r="P39" i="117"/>
  <c r="P40" i="117"/>
  <c r="P41" i="117"/>
  <c r="P42" i="117"/>
  <c r="P43" i="117"/>
  <c r="P44" i="117"/>
  <c r="P45" i="117"/>
  <c r="P46" i="117"/>
  <c r="P47" i="117"/>
  <c r="P48" i="117"/>
  <c r="P49" i="117"/>
  <c r="P50" i="117"/>
  <c r="P51" i="117"/>
  <c r="P52" i="117"/>
  <c r="P53" i="117"/>
  <c r="P54" i="117"/>
  <c r="P3" i="117"/>
  <c r="P4" i="116"/>
  <c r="P5" i="116"/>
  <c r="P6" i="116"/>
  <c r="P7" i="116"/>
  <c r="P8" i="116"/>
  <c r="P9" i="116"/>
  <c r="P10" i="116"/>
  <c r="P11" i="116"/>
  <c r="P12" i="116"/>
  <c r="P13" i="116"/>
  <c r="P14" i="116"/>
  <c r="P15" i="116"/>
  <c r="P16" i="116"/>
  <c r="P17" i="116"/>
  <c r="P18" i="116"/>
  <c r="P19" i="116"/>
  <c r="P20" i="116"/>
  <c r="P21" i="116"/>
  <c r="P22" i="116"/>
  <c r="P23" i="116"/>
  <c r="P24" i="116"/>
  <c r="P25" i="116"/>
  <c r="P3" i="116"/>
  <c r="P4" i="115"/>
  <c r="P5" i="115"/>
  <c r="P6" i="115"/>
  <c r="P7" i="115"/>
  <c r="P8" i="115"/>
  <c r="P9" i="115"/>
  <c r="P10" i="115"/>
  <c r="P11" i="115"/>
  <c r="P12" i="115"/>
  <c r="P13" i="115"/>
  <c r="P14" i="115"/>
  <c r="P15" i="115"/>
  <c r="P16" i="115"/>
  <c r="P17" i="115"/>
  <c r="P18" i="115"/>
  <c r="P19" i="115"/>
  <c r="P20" i="115"/>
  <c r="P21" i="115"/>
  <c r="P22" i="115"/>
  <c r="P23" i="115"/>
  <c r="P24" i="115"/>
  <c r="P25" i="115"/>
  <c r="P26" i="115"/>
  <c r="P27" i="115"/>
  <c r="P28" i="115"/>
  <c r="P29" i="115"/>
  <c r="P30" i="115"/>
  <c r="P31" i="115"/>
  <c r="P32" i="115"/>
  <c r="P33" i="115"/>
  <c r="P34" i="115"/>
  <c r="P35" i="115"/>
  <c r="P36" i="115"/>
  <c r="P37" i="115"/>
  <c r="P38" i="115"/>
  <c r="P39" i="115"/>
  <c r="P40" i="115"/>
  <c r="P41" i="115"/>
  <c r="P42" i="115"/>
  <c r="P43" i="115"/>
  <c r="P44" i="115"/>
  <c r="P45" i="115"/>
  <c r="P46" i="115"/>
  <c r="P47" i="115"/>
  <c r="P48" i="115"/>
  <c r="P49" i="115"/>
  <c r="P50" i="115"/>
  <c r="P51" i="115"/>
  <c r="P52" i="115"/>
  <c r="P53" i="115"/>
  <c r="P54" i="115"/>
  <c r="P55" i="115"/>
  <c r="P56" i="115"/>
  <c r="P57" i="115"/>
  <c r="P58" i="115"/>
  <c r="P59" i="115"/>
  <c r="P60" i="115"/>
  <c r="P61" i="115"/>
  <c r="P62" i="115"/>
  <c r="P63" i="115"/>
  <c r="P64" i="115"/>
  <c r="P65" i="115"/>
  <c r="P66" i="115"/>
  <c r="P67" i="115"/>
  <c r="P68" i="115"/>
  <c r="P69" i="115"/>
  <c r="P70" i="115"/>
  <c r="P71" i="115"/>
  <c r="P72" i="115"/>
  <c r="P73" i="115"/>
  <c r="P74" i="115"/>
  <c r="P75" i="115"/>
  <c r="P76" i="115"/>
  <c r="P77" i="115"/>
  <c r="P78" i="115"/>
  <c r="P79" i="115"/>
  <c r="P80" i="115"/>
  <c r="P81" i="115"/>
  <c r="P82" i="115"/>
  <c r="P83" i="115"/>
  <c r="P84" i="115"/>
  <c r="P85" i="115"/>
  <c r="P86" i="115"/>
  <c r="P87" i="115"/>
  <c r="P88" i="115"/>
  <c r="P89" i="115"/>
  <c r="P90" i="115"/>
  <c r="P91" i="115"/>
  <c r="P92" i="115"/>
  <c r="P93" i="115"/>
  <c r="P94" i="115"/>
  <c r="P95" i="115"/>
  <c r="P96" i="115"/>
  <c r="P97" i="115"/>
  <c r="P98" i="115"/>
  <c r="P99" i="115"/>
  <c r="P100" i="115"/>
  <c r="P101" i="115"/>
  <c r="P102" i="115"/>
  <c r="P103" i="115"/>
  <c r="P104" i="115"/>
  <c r="P105" i="115"/>
  <c r="P106" i="115"/>
  <c r="P107" i="115"/>
  <c r="P108" i="115"/>
  <c r="P109" i="115"/>
  <c r="P110" i="115"/>
  <c r="P111" i="115"/>
  <c r="P112" i="115"/>
  <c r="P113" i="115"/>
  <c r="P114" i="115"/>
  <c r="P115" i="115"/>
  <c r="P116" i="115"/>
  <c r="P117" i="115"/>
  <c r="P118" i="115"/>
  <c r="P119" i="115"/>
  <c r="P120" i="115"/>
  <c r="P121" i="115"/>
  <c r="P122" i="115"/>
  <c r="P123" i="115"/>
  <c r="P124" i="115"/>
  <c r="P125" i="115"/>
  <c r="P126" i="115"/>
  <c r="P127" i="115"/>
  <c r="P128" i="115"/>
  <c r="P129" i="115"/>
  <c r="P130" i="115"/>
  <c r="P131" i="115"/>
  <c r="P132" i="115"/>
  <c r="P133" i="115"/>
  <c r="P134" i="115"/>
  <c r="P135" i="115"/>
  <c r="P136" i="115"/>
  <c r="P137" i="115"/>
  <c r="P138" i="115"/>
  <c r="P139" i="115"/>
  <c r="P140" i="115"/>
  <c r="P141" i="115"/>
  <c r="P142" i="115"/>
  <c r="P143" i="115"/>
  <c r="P144" i="115"/>
  <c r="P145" i="115"/>
  <c r="P146" i="115"/>
  <c r="P147" i="115"/>
  <c r="P148" i="115"/>
  <c r="P149" i="115"/>
  <c r="P3" i="115"/>
  <c r="P4" i="114"/>
  <c r="P5" i="114"/>
  <c r="P6" i="114"/>
  <c r="P7" i="114"/>
  <c r="P8" i="114"/>
  <c r="P9" i="114"/>
  <c r="P10" i="114"/>
  <c r="P11" i="114"/>
  <c r="P12" i="114"/>
  <c r="P13" i="114"/>
  <c r="P14" i="114"/>
  <c r="P15" i="114"/>
  <c r="P16" i="114"/>
  <c r="P17" i="114"/>
  <c r="P18" i="114"/>
  <c r="P19" i="114"/>
  <c r="P20" i="114"/>
  <c r="P21" i="114"/>
  <c r="P22" i="114"/>
  <c r="P23" i="114"/>
  <c r="P24" i="114"/>
  <c r="P25" i="114"/>
  <c r="P26" i="114"/>
  <c r="P27" i="114"/>
  <c r="P28" i="114"/>
  <c r="P29" i="114"/>
  <c r="P30" i="114"/>
  <c r="P31" i="114"/>
  <c r="P32" i="114"/>
  <c r="P33" i="114"/>
  <c r="P34" i="114"/>
  <c r="P35" i="114"/>
  <c r="P36" i="114"/>
  <c r="P37" i="114"/>
  <c r="P38" i="114"/>
  <c r="P39" i="114"/>
  <c r="P40" i="114"/>
  <c r="P41" i="114"/>
  <c r="P42" i="114"/>
  <c r="P43" i="114"/>
  <c r="P44" i="114"/>
  <c r="P45" i="114"/>
  <c r="P46" i="114"/>
  <c r="P47" i="114"/>
  <c r="P48" i="114"/>
  <c r="P49" i="114"/>
  <c r="P50" i="114"/>
  <c r="P51" i="114"/>
  <c r="P3" i="114"/>
  <c r="P4" i="113"/>
  <c r="P5" i="113"/>
  <c r="P6" i="113"/>
  <c r="P7" i="113"/>
  <c r="P8" i="113"/>
  <c r="P9" i="113"/>
  <c r="P10" i="113"/>
  <c r="P11" i="113"/>
  <c r="P12" i="113"/>
  <c r="P13" i="113"/>
  <c r="P14" i="113"/>
  <c r="P15" i="113"/>
  <c r="P16" i="113"/>
  <c r="P17" i="113"/>
  <c r="P18" i="113"/>
  <c r="P19" i="113"/>
  <c r="P20" i="113"/>
  <c r="P21" i="113"/>
  <c r="P22" i="113"/>
  <c r="P23" i="113"/>
  <c r="P24" i="113"/>
  <c r="P25" i="113"/>
  <c r="P26" i="113"/>
  <c r="P27" i="113"/>
  <c r="P28" i="113"/>
  <c r="P29" i="113"/>
  <c r="P30" i="113"/>
  <c r="P31" i="113"/>
  <c r="P32" i="113"/>
  <c r="P33" i="113"/>
  <c r="P34" i="113"/>
  <c r="P35" i="113"/>
  <c r="P36" i="113"/>
  <c r="P37" i="113"/>
  <c r="P38" i="113"/>
  <c r="P39" i="113"/>
  <c r="P40" i="113"/>
  <c r="P41" i="113"/>
  <c r="P42" i="113"/>
  <c r="P43" i="113"/>
  <c r="P44" i="113"/>
  <c r="P45" i="113"/>
  <c r="P46" i="113"/>
  <c r="P47" i="113"/>
  <c r="P48" i="113"/>
  <c r="P49" i="113"/>
  <c r="P50" i="113"/>
  <c r="P51" i="113"/>
  <c r="P52" i="113"/>
  <c r="P53" i="113"/>
  <c r="P54" i="113"/>
  <c r="P55" i="113"/>
  <c r="P56" i="113"/>
  <c r="P57" i="113"/>
  <c r="P58" i="113"/>
  <c r="P59" i="113"/>
  <c r="P60" i="113"/>
  <c r="P61" i="113"/>
  <c r="P62" i="113"/>
  <c r="P63" i="113"/>
  <c r="P64" i="113"/>
  <c r="P65" i="113"/>
  <c r="P66" i="113"/>
  <c r="P67" i="113"/>
  <c r="P68" i="113"/>
  <c r="P69" i="113"/>
  <c r="P70" i="113"/>
  <c r="P71" i="113"/>
  <c r="P72" i="113"/>
  <c r="P73" i="113"/>
  <c r="P74" i="113"/>
  <c r="P75" i="113"/>
  <c r="P76" i="113"/>
  <c r="P77" i="113"/>
  <c r="P78" i="113"/>
  <c r="P79" i="113"/>
  <c r="P80" i="113"/>
  <c r="P81" i="113"/>
  <c r="P82" i="113"/>
  <c r="P83" i="113"/>
  <c r="P84" i="113"/>
  <c r="P85" i="113"/>
  <c r="P86" i="113"/>
  <c r="P87" i="113"/>
  <c r="P88" i="113"/>
  <c r="P89" i="113"/>
  <c r="P90" i="113"/>
  <c r="P91" i="113"/>
  <c r="P92" i="113"/>
  <c r="P93" i="113"/>
  <c r="P94" i="113"/>
  <c r="P95" i="113"/>
  <c r="P96" i="113"/>
  <c r="P97" i="113"/>
  <c r="P98" i="113"/>
  <c r="P99" i="113"/>
  <c r="P100" i="113"/>
  <c r="P101" i="113"/>
  <c r="P102" i="113"/>
  <c r="P103" i="113"/>
  <c r="P104" i="113"/>
  <c r="P105" i="113"/>
  <c r="P106" i="113"/>
  <c r="P107" i="113"/>
  <c r="P108" i="113"/>
  <c r="P109" i="113"/>
  <c r="P110" i="113"/>
  <c r="P111" i="113"/>
  <c r="P112" i="113"/>
  <c r="P113" i="113"/>
  <c r="P114" i="113"/>
  <c r="P115" i="113"/>
  <c r="P116" i="113"/>
  <c r="P117" i="113"/>
  <c r="P118" i="113"/>
  <c r="P119" i="113"/>
  <c r="P120" i="113"/>
  <c r="P121" i="113"/>
  <c r="P122" i="113"/>
  <c r="P123" i="113"/>
  <c r="P124" i="113"/>
  <c r="P125" i="113"/>
  <c r="P126" i="113"/>
  <c r="P127" i="113"/>
  <c r="P128" i="113"/>
  <c r="P129" i="113"/>
  <c r="P130" i="113"/>
  <c r="P131" i="113"/>
  <c r="P132" i="113"/>
  <c r="P133" i="113"/>
  <c r="P134" i="113"/>
  <c r="P135" i="113"/>
  <c r="P136" i="113"/>
  <c r="P137" i="113"/>
  <c r="P138" i="113"/>
  <c r="P139" i="113"/>
  <c r="P140" i="113"/>
  <c r="P141" i="113"/>
  <c r="P142" i="113"/>
  <c r="P143" i="113"/>
  <c r="P144" i="113"/>
  <c r="P145" i="113"/>
  <c r="P146" i="113"/>
  <c r="P147" i="113"/>
  <c r="P148" i="113"/>
  <c r="P149" i="113"/>
  <c r="P150" i="113"/>
  <c r="P151" i="113"/>
  <c r="P152" i="113"/>
  <c r="P153" i="113"/>
  <c r="P154" i="113"/>
  <c r="P155" i="113"/>
  <c r="P156" i="113"/>
  <c r="P157" i="113"/>
  <c r="P158" i="113"/>
  <c r="P159" i="113"/>
  <c r="P160" i="113"/>
  <c r="P161" i="113"/>
  <c r="P162" i="113"/>
  <c r="P163" i="113"/>
  <c r="P164" i="113"/>
  <c r="P165" i="113"/>
  <c r="P166" i="113"/>
  <c r="P167" i="113"/>
  <c r="P168" i="113"/>
  <c r="P169" i="113"/>
  <c r="P170" i="113"/>
  <c r="P171" i="113"/>
  <c r="P172" i="113"/>
  <c r="P173" i="113"/>
  <c r="P174" i="113"/>
  <c r="P175" i="113"/>
  <c r="P176" i="113"/>
  <c r="P177" i="113"/>
  <c r="P178" i="113"/>
  <c r="P179" i="113"/>
  <c r="P180" i="113"/>
  <c r="P181" i="113"/>
  <c r="P182" i="113"/>
  <c r="P183" i="113"/>
  <c r="P184" i="113"/>
  <c r="P185" i="113"/>
  <c r="P186" i="113"/>
  <c r="P187" i="113"/>
  <c r="P188" i="113"/>
  <c r="P189" i="113"/>
  <c r="P190" i="113"/>
  <c r="P191" i="113"/>
  <c r="P192" i="113"/>
  <c r="P193" i="113"/>
  <c r="P194" i="113"/>
  <c r="P195" i="113"/>
  <c r="P196" i="113"/>
  <c r="P197" i="113"/>
  <c r="P198" i="113"/>
  <c r="P199" i="113"/>
  <c r="P3" i="113"/>
  <c r="P4" i="112"/>
  <c r="P5" i="112"/>
  <c r="P6" i="112"/>
  <c r="P7" i="112"/>
  <c r="P8" i="112"/>
  <c r="P9" i="112"/>
  <c r="P10" i="112"/>
  <c r="P11" i="112"/>
  <c r="P12" i="112"/>
  <c r="P13" i="112"/>
  <c r="P14" i="112"/>
  <c r="P15" i="112"/>
  <c r="P16" i="112"/>
  <c r="P17" i="112"/>
  <c r="P18" i="112"/>
  <c r="P19" i="112"/>
  <c r="P20" i="112"/>
  <c r="P21" i="112"/>
  <c r="P22" i="112"/>
  <c r="P23" i="112"/>
  <c r="P24" i="112"/>
  <c r="P25" i="112"/>
  <c r="P26" i="112"/>
  <c r="P27" i="112"/>
  <c r="P28" i="112"/>
  <c r="P29" i="112"/>
  <c r="P30" i="112"/>
  <c r="P31" i="112"/>
  <c r="P32" i="112"/>
  <c r="P33" i="112"/>
  <c r="P34" i="112"/>
  <c r="P35" i="112"/>
  <c r="P36" i="112"/>
  <c r="P37" i="112"/>
  <c r="P38" i="112"/>
  <c r="P39" i="112"/>
  <c r="P40" i="112"/>
  <c r="P41" i="112"/>
  <c r="P42" i="112"/>
  <c r="P43" i="112"/>
  <c r="P44" i="112"/>
  <c r="P45" i="112"/>
  <c r="P46" i="112"/>
  <c r="P47" i="112"/>
  <c r="P48" i="112"/>
  <c r="P49" i="112"/>
  <c r="P50" i="112"/>
  <c r="P51" i="112"/>
  <c r="P52" i="112"/>
  <c r="P53" i="112"/>
  <c r="P54" i="112"/>
  <c r="P55" i="112"/>
  <c r="P56" i="112"/>
  <c r="P57" i="112"/>
  <c r="P58" i="112"/>
  <c r="P59" i="112"/>
  <c r="P3" i="112"/>
  <c r="P4" i="99"/>
  <c r="P5" i="99"/>
  <c r="P6" i="99"/>
  <c r="P7" i="99"/>
  <c r="P8" i="99"/>
  <c r="P9" i="99"/>
  <c r="P10" i="99"/>
  <c r="P11" i="99"/>
  <c r="P12" i="99"/>
  <c r="P13" i="99"/>
  <c r="P14" i="99"/>
  <c r="P15" i="99"/>
  <c r="P16" i="99"/>
  <c r="P17" i="99"/>
  <c r="P18" i="99"/>
  <c r="P19" i="99"/>
  <c r="P20" i="99"/>
  <c r="P21" i="99"/>
  <c r="P22" i="99"/>
  <c r="P23" i="99"/>
  <c r="P24" i="99"/>
  <c r="P25" i="99"/>
  <c r="P26" i="99"/>
  <c r="P27" i="99"/>
  <c r="P28" i="99"/>
  <c r="P29" i="99"/>
  <c r="P30" i="99"/>
  <c r="P31" i="99"/>
  <c r="P32" i="99"/>
  <c r="P33" i="99"/>
  <c r="P34" i="99"/>
  <c r="P35" i="99"/>
  <c r="P36" i="99"/>
  <c r="P37" i="99"/>
  <c r="P38" i="99"/>
  <c r="P39" i="99"/>
  <c r="P40" i="99"/>
  <c r="P41" i="99"/>
  <c r="P42" i="99"/>
  <c r="P43" i="99"/>
  <c r="P44" i="99"/>
  <c r="P45" i="99"/>
  <c r="P46" i="99"/>
  <c r="P47" i="99"/>
  <c r="P48" i="99"/>
  <c r="P49" i="99"/>
  <c r="P50" i="99"/>
  <c r="P51" i="99"/>
  <c r="P52" i="99"/>
  <c r="P53" i="99"/>
  <c r="P54" i="99"/>
  <c r="P55" i="99"/>
  <c r="P56" i="99"/>
  <c r="P57" i="99"/>
  <c r="P58" i="99"/>
  <c r="P59" i="99"/>
  <c r="P60" i="99"/>
  <c r="P61" i="99"/>
  <c r="P62" i="99"/>
  <c r="P63" i="99"/>
  <c r="P64" i="99"/>
  <c r="P65" i="99"/>
  <c r="P66" i="99"/>
  <c r="P67" i="99"/>
  <c r="P68" i="99"/>
  <c r="P69" i="99"/>
  <c r="P70" i="99"/>
  <c r="P71" i="99"/>
  <c r="P72" i="99"/>
  <c r="P73" i="99"/>
  <c r="P74" i="99"/>
  <c r="P75" i="99"/>
  <c r="P76" i="99"/>
  <c r="P77" i="99"/>
  <c r="P78" i="99"/>
  <c r="P79" i="99"/>
  <c r="P80" i="99"/>
  <c r="P81" i="99"/>
  <c r="P82" i="99"/>
  <c r="P83" i="99"/>
  <c r="P84" i="99"/>
  <c r="P85" i="99"/>
  <c r="P86" i="99"/>
  <c r="P87" i="99"/>
  <c r="P88" i="99"/>
  <c r="P89" i="99"/>
  <c r="P90" i="99"/>
  <c r="P91" i="99"/>
  <c r="P92" i="99"/>
  <c r="P93" i="99"/>
  <c r="P94" i="99"/>
  <c r="P95" i="99"/>
  <c r="P96" i="99"/>
  <c r="P97" i="99"/>
  <c r="P98" i="99"/>
  <c r="P99" i="99"/>
  <c r="P100" i="99"/>
  <c r="P101" i="99"/>
  <c r="P102" i="99"/>
  <c r="P103" i="99"/>
  <c r="P104" i="99"/>
  <c r="P105" i="99"/>
  <c r="P106" i="99"/>
  <c r="P107" i="99"/>
  <c r="P108" i="99"/>
  <c r="P109" i="99"/>
  <c r="P110" i="99"/>
  <c r="P111" i="99"/>
  <c r="P112" i="99"/>
  <c r="P113" i="99"/>
  <c r="P114" i="99"/>
  <c r="P115" i="99"/>
  <c r="P116" i="99"/>
  <c r="P117" i="99"/>
  <c r="P118" i="99"/>
  <c r="P119" i="99"/>
  <c r="P120" i="99"/>
  <c r="P121" i="99"/>
  <c r="P122" i="99"/>
  <c r="P123" i="99"/>
  <c r="P124" i="99"/>
  <c r="P125" i="99"/>
  <c r="P126" i="99"/>
  <c r="P127" i="99"/>
  <c r="P128" i="99"/>
  <c r="P129" i="99"/>
  <c r="P130" i="99"/>
  <c r="P131" i="99"/>
  <c r="P132" i="99"/>
  <c r="P133" i="99"/>
  <c r="P134" i="99"/>
  <c r="P135" i="99"/>
  <c r="P136" i="99"/>
  <c r="P137" i="99"/>
  <c r="P138" i="99"/>
  <c r="P139" i="99"/>
  <c r="P140" i="99"/>
  <c r="P141" i="99"/>
  <c r="P142" i="99"/>
  <c r="P143" i="99"/>
  <c r="P144" i="99"/>
  <c r="P145" i="99"/>
  <c r="P146" i="99"/>
  <c r="P147" i="99"/>
  <c r="P148" i="99"/>
  <c r="P149" i="99"/>
  <c r="P150" i="99"/>
  <c r="P151" i="99"/>
  <c r="P152" i="99"/>
  <c r="P153" i="99"/>
  <c r="P154" i="99"/>
  <c r="P155" i="99"/>
  <c r="P156" i="99"/>
  <c r="P157" i="99"/>
  <c r="P158" i="99"/>
  <c r="P159" i="99"/>
  <c r="P160" i="99"/>
  <c r="P161" i="99"/>
  <c r="P162" i="99"/>
  <c r="P163" i="99"/>
  <c r="P164" i="99"/>
  <c r="P165" i="99"/>
  <c r="P166" i="99"/>
  <c r="P167" i="99"/>
  <c r="P168" i="99"/>
  <c r="P169" i="99"/>
  <c r="P170" i="99"/>
  <c r="P171" i="99"/>
  <c r="P172" i="99"/>
  <c r="P173" i="99"/>
  <c r="P174" i="99"/>
  <c r="P175" i="99"/>
  <c r="P176" i="99"/>
  <c r="P177" i="99"/>
  <c r="P178" i="99"/>
  <c r="P179" i="99"/>
  <c r="P180" i="99"/>
  <c r="P181" i="99"/>
  <c r="P182" i="99"/>
  <c r="P183" i="99"/>
  <c r="P184" i="99"/>
  <c r="P185" i="99"/>
  <c r="P186" i="99"/>
  <c r="P187" i="99"/>
  <c r="P188" i="99"/>
  <c r="P189" i="99"/>
  <c r="P190" i="99"/>
  <c r="P191" i="99"/>
  <c r="P192" i="99"/>
  <c r="P193" i="99"/>
  <c r="P194" i="99"/>
  <c r="P195" i="99"/>
  <c r="P196" i="99"/>
  <c r="P197" i="99"/>
  <c r="P198" i="99"/>
  <c r="P199" i="99"/>
  <c r="P200" i="99"/>
  <c r="P201" i="99"/>
  <c r="P202" i="99"/>
  <c r="P203" i="99"/>
  <c r="P204" i="99"/>
  <c r="P205" i="99"/>
  <c r="P206" i="99"/>
  <c r="P207" i="99"/>
  <c r="P208" i="99"/>
  <c r="P209" i="99"/>
  <c r="P210" i="99"/>
  <c r="P211" i="99"/>
  <c r="P212" i="99"/>
  <c r="P213" i="99"/>
  <c r="P214" i="99"/>
  <c r="P215" i="99"/>
  <c r="P216" i="99"/>
  <c r="P217" i="99"/>
  <c r="P218" i="99"/>
  <c r="P219" i="99"/>
  <c r="P220" i="99"/>
  <c r="P221" i="99"/>
  <c r="P222" i="99"/>
  <c r="P223" i="99"/>
  <c r="P224" i="99"/>
  <c r="P225" i="99"/>
  <c r="P226" i="99"/>
  <c r="P3" i="99"/>
  <c r="P4" i="98"/>
  <c r="P5" i="98"/>
  <c r="P6" i="98"/>
  <c r="P7" i="98"/>
  <c r="P8" i="98"/>
  <c r="P9" i="98"/>
  <c r="P10" i="98"/>
  <c r="P11" i="98"/>
  <c r="P12" i="98"/>
  <c r="P3" i="98"/>
  <c r="N13" i="98"/>
  <c r="P4" i="97"/>
  <c r="P5" i="97"/>
  <c r="P6" i="97"/>
  <c r="P7" i="97"/>
  <c r="P8" i="97"/>
  <c r="P9" i="97"/>
  <c r="P10" i="97"/>
  <c r="P11" i="97"/>
  <c r="P12" i="97"/>
  <c r="P13" i="97"/>
  <c r="P14" i="97"/>
  <c r="P15" i="97"/>
  <c r="P16" i="97"/>
  <c r="P17" i="97"/>
  <c r="P18" i="97"/>
  <c r="P19" i="97"/>
  <c r="P20" i="97"/>
  <c r="P21" i="97"/>
  <c r="P22" i="97"/>
  <c r="P23" i="97"/>
  <c r="P24" i="97"/>
  <c r="P25" i="97"/>
  <c r="P26" i="97"/>
  <c r="P27" i="97"/>
  <c r="P28" i="97"/>
  <c r="P29" i="97"/>
  <c r="P30" i="97"/>
  <c r="P31" i="97"/>
  <c r="P32" i="97"/>
  <c r="P33" i="97"/>
  <c r="P34" i="97"/>
  <c r="P35" i="97"/>
  <c r="P36" i="97"/>
  <c r="P37" i="97"/>
  <c r="P38" i="97"/>
  <c r="P39" i="97"/>
  <c r="P40" i="97"/>
  <c r="P41" i="97"/>
  <c r="P42" i="97"/>
  <c r="P3" i="97"/>
  <c r="P4" i="96"/>
  <c r="P5" i="96"/>
  <c r="P6" i="96"/>
  <c r="P7" i="96"/>
  <c r="P8" i="96"/>
  <c r="P9" i="96"/>
  <c r="P10" i="96"/>
  <c r="P11" i="96"/>
  <c r="P12" i="96"/>
  <c r="P13" i="96"/>
  <c r="P14" i="96"/>
  <c r="P15" i="96"/>
  <c r="P16" i="96"/>
  <c r="P17" i="96"/>
  <c r="P18" i="96"/>
  <c r="P19" i="96"/>
  <c r="P20" i="96"/>
  <c r="P21" i="96"/>
  <c r="P22" i="96"/>
  <c r="P23" i="96"/>
  <c r="P24" i="96"/>
  <c r="P25" i="96"/>
  <c r="P26" i="96"/>
  <c r="P27" i="96"/>
  <c r="P28" i="96"/>
  <c r="P29" i="96"/>
  <c r="P30" i="96"/>
  <c r="P31" i="96"/>
  <c r="P32" i="96"/>
  <c r="P33" i="96"/>
  <c r="P34" i="96"/>
  <c r="P35" i="96"/>
  <c r="P36" i="96"/>
  <c r="P37" i="96"/>
  <c r="P38" i="96"/>
  <c r="P39" i="96"/>
  <c r="P40" i="96"/>
  <c r="P41" i="96"/>
  <c r="P42" i="96"/>
  <c r="P43" i="96"/>
  <c r="P44" i="96"/>
  <c r="P45" i="96"/>
  <c r="P46" i="96"/>
  <c r="P47" i="96"/>
  <c r="P48" i="96"/>
  <c r="P49" i="96"/>
  <c r="P50" i="96"/>
  <c r="P51" i="96"/>
  <c r="P52" i="96"/>
  <c r="P53" i="96"/>
  <c r="P54" i="96"/>
  <c r="P55" i="96"/>
  <c r="P56" i="96"/>
  <c r="P57" i="96"/>
  <c r="P58" i="96"/>
  <c r="P59" i="96"/>
  <c r="P60" i="96"/>
  <c r="P61" i="96"/>
  <c r="P62" i="96"/>
  <c r="P63" i="96"/>
  <c r="P64" i="96"/>
  <c r="P65" i="96"/>
  <c r="P66" i="96"/>
  <c r="P67" i="96"/>
  <c r="P68" i="96"/>
  <c r="P69" i="96"/>
  <c r="P70" i="96"/>
  <c r="P71" i="96"/>
  <c r="P72" i="96"/>
  <c r="P73" i="96"/>
  <c r="P74" i="96"/>
  <c r="P75" i="96"/>
  <c r="P76" i="96"/>
  <c r="P77" i="96"/>
  <c r="P78" i="96"/>
  <c r="P79" i="96"/>
  <c r="P80" i="96"/>
  <c r="P81" i="96"/>
  <c r="P82" i="96"/>
  <c r="P83" i="96"/>
  <c r="P84" i="96"/>
  <c r="P85" i="96"/>
  <c r="P86" i="96"/>
  <c r="P87" i="96"/>
  <c r="P88" i="96"/>
  <c r="P89" i="96"/>
  <c r="P90" i="96"/>
  <c r="P91" i="96"/>
  <c r="P92" i="96"/>
  <c r="P93" i="96"/>
  <c r="P94" i="96"/>
  <c r="P95" i="96"/>
  <c r="P96" i="96"/>
  <c r="P97" i="96"/>
  <c r="P98" i="96"/>
  <c r="P99" i="96"/>
  <c r="P100" i="96"/>
  <c r="P101" i="96"/>
  <c r="P102" i="96"/>
  <c r="P103" i="96"/>
  <c r="P104" i="96"/>
  <c r="P105" i="96"/>
  <c r="P106" i="96"/>
  <c r="P107" i="96"/>
  <c r="P108" i="96"/>
  <c r="P109" i="96"/>
  <c r="P110" i="96"/>
  <c r="P111" i="96"/>
  <c r="P112" i="96"/>
  <c r="P113" i="96"/>
  <c r="P114" i="96"/>
  <c r="P115" i="96"/>
  <c r="P116" i="96"/>
  <c r="P117" i="96"/>
  <c r="P118" i="96"/>
  <c r="P119" i="96"/>
  <c r="P120" i="96"/>
  <c r="P121" i="96"/>
  <c r="P122" i="96"/>
  <c r="P123" i="96"/>
  <c r="P124" i="96"/>
  <c r="P125" i="96"/>
  <c r="P126" i="96"/>
  <c r="P127" i="96"/>
  <c r="P128" i="96"/>
  <c r="P129" i="96"/>
  <c r="P130" i="96"/>
  <c r="P131" i="96"/>
  <c r="P132" i="96"/>
  <c r="P133" i="96"/>
  <c r="P134" i="96"/>
  <c r="P135" i="96"/>
  <c r="P136" i="96"/>
  <c r="P137" i="96"/>
  <c r="P138" i="96"/>
  <c r="P139" i="96"/>
  <c r="P140" i="96"/>
  <c r="P141" i="96"/>
  <c r="P142" i="96"/>
  <c r="P143" i="96"/>
  <c r="P144" i="96"/>
  <c r="P145" i="96"/>
  <c r="P146" i="96"/>
  <c r="P147" i="96"/>
  <c r="P148" i="96"/>
  <c r="P149" i="96"/>
  <c r="P150" i="96"/>
  <c r="P151" i="96"/>
  <c r="P152" i="96"/>
  <c r="P153" i="96"/>
  <c r="P154" i="96"/>
  <c r="P155" i="96"/>
  <c r="P156" i="96"/>
  <c r="P157" i="96"/>
  <c r="P158" i="96"/>
  <c r="P159" i="96"/>
  <c r="P160" i="96"/>
  <c r="P161" i="96"/>
  <c r="P162" i="96"/>
  <c r="P163" i="96"/>
  <c r="P164" i="96"/>
  <c r="P165" i="96"/>
  <c r="P166" i="96"/>
  <c r="P167" i="96"/>
  <c r="P168" i="96"/>
  <c r="P169" i="96"/>
  <c r="P170" i="96"/>
  <c r="P171" i="96"/>
  <c r="P172" i="96"/>
  <c r="P173" i="96"/>
  <c r="P174" i="96"/>
  <c r="P175" i="96"/>
  <c r="P176" i="96"/>
  <c r="P177" i="96"/>
  <c r="P178" i="96"/>
  <c r="P179" i="96"/>
  <c r="P180" i="96"/>
  <c r="P181" i="96"/>
  <c r="P182" i="96"/>
  <c r="P183" i="96"/>
  <c r="P184" i="96"/>
  <c r="P185" i="96"/>
  <c r="P186" i="96"/>
  <c r="P187" i="96"/>
  <c r="P188" i="96"/>
  <c r="P189" i="96"/>
  <c r="P190" i="96"/>
  <c r="P191" i="96"/>
  <c r="P192" i="96"/>
  <c r="P193" i="96"/>
  <c r="P194" i="96"/>
  <c r="P195" i="96"/>
  <c r="P196" i="96"/>
  <c r="P197" i="96"/>
  <c r="P198" i="96"/>
  <c r="P199" i="96"/>
  <c r="P200" i="96"/>
  <c r="P201" i="96"/>
  <c r="P202" i="96"/>
  <c r="P203" i="96"/>
  <c r="P204" i="96"/>
  <c r="P205" i="96"/>
  <c r="P206" i="96"/>
  <c r="P207" i="96"/>
  <c r="P208" i="96"/>
  <c r="P209" i="96"/>
  <c r="P210" i="96"/>
  <c r="P211" i="96"/>
  <c r="P212" i="96"/>
  <c r="P213" i="96"/>
  <c r="P214" i="96"/>
  <c r="P215" i="96"/>
  <c r="P216" i="96"/>
  <c r="P217" i="96"/>
  <c r="P218" i="96"/>
  <c r="P219" i="96"/>
  <c r="P220" i="96"/>
  <c r="P221" i="96"/>
  <c r="P3" i="96"/>
  <c r="P4" i="95"/>
  <c r="P5" i="95"/>
  <c r="P6" i="95"/>
  <c r="P7" i="95"/>
  <c r="P8" i="95"/>
  <c r="P9" i="95"/>
  <c r="P10" i="95"/>
  <c r="P11" i="95"/>
  <c r="P12" i="95"/>
  <c r="P13" i="95"/>
  <c r="P14" i="95"/>
  <c r="P15" i="95"/>
  <c r="P16" i="95"/>
  <c r="P17" i="95"/>
  <c r="P18" i="95"/>
  <c r="P19" i="95"/>
  <c r="P20" i="95"/>
  <c r="P21" i="95"/>
  <c r="P22" i="95"/>
  <c r="P23" i="95"/>
  <c r="P3" i="95"/>
  <c r="P4" i="94"/>
  <c r="P5" i="94"/>
  <c r="P6" i="94"/>
  <c r="P7" i="94"/>
  <c r="O58" i="94" s="1"/>
  <c r="P8" i="94"/>
  <c r="P9" i="94"/>
  <c r="P10" i="94"/>
  <c r="P11" i="94"/>
  <c r="P12" i="94"/>
  <c r="P13" i="94"/>
  <c r="P14" i="94"/>
  <c r="P15" i="94"/>
  <c r="P16" i="94"/>
  <c r="P17" i="94"/>
  <c r="P18" i="94"/>
  <c r="P19" i="94"/>
  <c r="P20" i="94"/>
  <c r="P21" i="94"/>
  <c r="P22" i="94"/>
  <c r="P23" i="94"/>
  <c r="P24" i="94"/>
  <c r="P25" i="94"/>
  <c r="P26" i="94"/>
  <c r="P27" i="94"/>
  <c r="P28" i="94"/>
  <c r="P29" i="94"/>
  <c r="P30" i="94"/>
  <c r="P31" i="94"/>
  <c r="P32" i="94"/>
  <c r="P33" i="94"/>
  <c r="P34" i="94"/>
  <c r="P35" i="94"/>
  <c r="P36" i="94"/>
  <c r="P37" i="94"/>
  <c r="P38" i="94"/>
  <c r="P39" i="94"/>
  <c r="P40" i="94"/>
  <c r="P41" i="94"/>
  <c r="P42" i="94"/>
  <c r="P43" i="94"/>
  <c r="P44" i="94"/>
  <c r="P45" i="94"/>
  <c r="P46" i="94"/>
  <c r="P47" i="94"/>
  <c r="P48" i="94"/>
  <c r="P49" i="94"/>
  <c r="P50" i="94"/>
  <c r="P51" i="94"/>
  <c r="P52" i="94"/>
  <c r="P53" i="94"/>
  <c r="P54" i="94"/>
  <c r="P55" i="94"/>
  <c r="P56" i="94"/>
  <c r="P57" i="94"/>
  <c r="P3" i="94"/>
  <c r="N58" i="94"/>
  <c r="P4" i="93"/>
  <c r="P5" i="93"/>
  <c r="P6" i="93"/>
  <c r="P7" i="93"/>
  <c r="P8" i="93"/>
  <c r="P9" i="93"/>
  <c r="P10" i="93"/>
  <c r="P11" i="93"/>
  <c r="P12" i="93"/>
  <c r="P13" i="93"/>
  <c r="P14" i="93"/>
  <c r="P15" i="93"/>
  <c r="P16" i="93"/>
  <c r="P17" i="93"/>
  <c r="P18" i="93"/>
  <c r="P19" i="93"/>
  <c r="P20" i="93"/>
  <c r="P21" i="93"/>
  <c r="P22" i="93"/>
  <c r="P23" i="93"/>
  <c r="P24" i="93"/>
  <c r="P25" i="93"/>
  <c r="P26" i="93"/>
  <c r="P27" i="93"/>
  <c r="P28" i="93"/>
  <c r="P29" i="93"/>
  <c r="P30" i="93"/>
  <c r="P31" i="93"/>
  <c r="P32" i="93"/>
  <c r="P33" i="93"/>
  <c r="P34" i="93"/>
  <c r="P35" i="93"/>
  <c r="P36" i="93"/>
  <c r="P37" i="93"/>
  <c r="P38" i="93"/>
  <c r="P39" i="93"/>
  <c r="P40" i="93"/>
  <c r="P41" i="93"/>
  <c r="P42" i="93"/>
  <c r="P43" i="93"/>
  <c r="P44" i="93"/>
  <c r="P45" i="93"/>
  <c r="P46" i="93"/>
  <c r="P47" i="93"/>
  <c r="P48" i="93"/>
  <c r="P49" i="93"/>
  <c r="P50" i="93"/>
  <c r="P51" i="93"/>
  <c r="P52" i="93"/>
  <c r="P53" i="93"/>
  <c r="P54" i="93"/>
  <c r="P55" i="93"/>
  <c r="P56" i="93"/>
  <c r="P57" i="93"/>
  <c r="P58" i="93"/>
  <c r="P59" i="93"/>
  <c r="P60" i="93"/>
  <c r="P61" i="93"/>
  <c r="P62" i="93"/>
  <c r="P63" i="93"/>
  <c r="P64" i="93"/>
  <c r="P65" i="93"/>
  <c r="P66" i="93"/>
  <c r="P67" i="93"/>
  <c r="P68" i="93"/>
  <c r="P69" i="93"/>
  <c r="P70" i="93"/>
  <c r="P71" i="93"/>
  <c r="P72" i="93"/>
  <c r="P73" i="93"/>
  <c r="P74" i="93"/>
  <c r="P75" i="93"/>
  <c r="P76" i="93"/>
  <c r="P77" i="93"/>
  <c r="P78" i="93"/>
  <c r="P3" i="93"/>
  <c r="P4" i="92"/>
  <c r="P5" i="92"/>
  <c r="P6" i="92"/>
  <c r="P7" i="92"/>
  <c r="P8" i="92"/>
  <c r="P9" i="92"/>
  <c r="P10" i="92"/>
  <c r="P11" i="92"/>
  <c r="P12" i="92"/>
  <c r="P13" i="92"/>
  <c r="P14" i="92"/>
  <c r="P15" i="92"/>
  <c r="P16" i="92"/>
  <c r="P17" i="92"/>
  <c r="P18" i="92"/>
  <c r="P19" i="92"/>
  <c r="P20" i="92"/>
  <c r="P21" i="92"/>
  <c r="P22" i="92"/>
  <c r="P23" i="92"/>
  <c r="P24" i="92"/>
  <c r="P25" i="92"/>
  <c r="P26" i="92"/>
  <c r="P27" i="92"/>
  <c r="P28" i="92"/>
  <c r="P29" i="92"/>
  <c r="P30" i="92"/>
  <c r="P31" i="92"/>
  <c r="P32" i="92"/>
  <c r="P33" i="92"/>
  <c r="P34" i="92"/>
  <c r="P35" i="92"/>
  <c r="P36" i="92"/>
  <c r="P37" i="92"/>
  <c r="P38" i="92"/>
  <c r="P39" i="92"/>
  <c r="P40" i="92"/>
  <c r="P41" i="92"/>
  <c r="P42" i="92"/>
  <c r="P43" i="92"/>
  <c r="P44" i="92"/>
  <c r="P45" i="92"/>
  <c r="P46" i="92"/>
  <c r="P47" i="92"/>
  <c r="P48" i="92"/>
  <c r="P49" i="92"/>
  <c r="P50" i="92"/>
  <c r="P51" i="92"/>
  <c r="P52" i="92"/>
  <c r="P53" i="92"/>
  <c r="P54" i="92"/>
  <c r="P55" i="92"/>
  <c r="P56" i="92"/>
  <c r="P57" i="92"/>
  <c r="P58" i="92"/>
  <c r="P59" i="92"/>
  <c r="P60" i="92"/>
  <c r="P61" i="92"/>
  <c r="P62" i="92"/>
  <c r="P63" i="92"/>
  <c r="P64" i="92"/>
  <c r="P65" i="92"/>
  <c r="P66" i="92"/>
  <c r="P67" i="92"/>
  <c r="P68" i="92"/>
  <c r="P69" i="92"/>
  <c r="P70" i="92"/>
  <c r="P71" i="92"/>
  <c r="P72" i="92"/>
  <c r="P73" i="92"/>
  <c r="P74" i="92"/>
  <c r="P75" i="92"/>
  <c r="P76" i="92"/>
  <c r="P77" i="92"/>
  <c r="P78" i="92"/>
  <c r="P79" i="92"/>
  <c r="P80" i="92"/>
  <c r="P81" i="92"/>
  <c r="P82" i="92"/>
  <c r="P83" i="92"/>
  <c r="P84" i="92"/>
  <c r="P85" i="92"/>
  <c r="P86" i="92"/>
  <c r="P87" i="92"/>
  <c r="P88" i="92"/>
  <c r="P89" i="92"/>
  <c r="P90" i="92"/>
  <c r="P91" i="92"/>
  <c r="P92" i="92"/>
  <c r="P93" i="92"/>
  <c r="P94" i="92"/>
  <c r="P95" i="92"/>
  <c r="P96" i="92"/>
  <c r="P97" i="92"/>
  <c r="P98" i="92"/>
  <c r="P99" i="92"/>
  <c r="P100" i="92"/>
  <c r="P101" i="92"/>
  <c r="P102" i="92"/>
  <c r="P103" i="92"/>
  <c r="P104" i="92"/>
  <c r="P105" i="92"/>
  <c r="P106" i="92"/>
  <c r="P107" i="92"/>
  <c r="P108" i="92"/>
  <c r="P109" i="92"/>
  <c r="P110" i="92"/>
  <c r="P111" i="92"/>
  <c r="P112" i="92"/>
  <c r="P113" i="92"/>
  <c r="P114" i="92"/>
  <c r="P115" i="92"/>
  <c r="P116" i="92"/>
  <c r="P117" i="92"/>
  <c r="P118" i="92"/>
  <c r="P119" i="92"/>
  <c r="P120" i="92"/>
  <c r="P121" i="92"/>
  <c r="P122" i="92"/>
  <c r="P123" i="92"/>
  <c r="P124" i="92"/>
  <c r="P125" i="92"/>
  <c r="P126" i="92"/>
  <c r="P127" i="92"/>
  <c r="P128" i="92"/>
  <c r="P129" i="92"/>
  <c r="P130" i="92"/>
  <c r="P131" i="92"/>
  <c r="P132" i="92"/>
  <c r="P133" i="92"/>
  <c r="P134" i="92"/>
  <c r="P135" i="92"/>
  <c r="P136" i="92"/>
  <c r="P137" i="92"/>
  <c r="P138" i="92"/>
  <c r="P139" i="92"/>
  <c r="P140" i="92"/>
  <c r="P141" i="92"/>
  <c r="P142" i="92"/>
  <c r="P143" i="92"/>
  <c r="P144" i="92"/>
  <c r="P145" i="92"/>
  <c r="P146" i="92"/>
  <c r="P147" i="92"/>
  <c r="P148" i="92"/>
  <c r="P149" i="92"/>
  <c r="P150" i="92"/>
  <c r="P151" i="92"/>
  <c r="P152" i="92"/>
  <c r="P153" i="92"/>
  <c r="P154" i="92"/>
  <c r="P155" i="92"/>
  <c r="P156" i="92"/>
  <c r="P157" i="92"/>
  <c r="P158" i="92"/>
  <c r="P159" i="92"/>
  <c r="P160" i="92"/>
  <c r="P161" i="92"/>
  <c r="P162" i="92"/>
  <c r="P163" i="92"/>
  <c r="P164" i="92"/>
  <c r="P165" i="92"/>
  <c r="P166" i="92"/>
  <c r="P167" i="92"/>
  <c r="P168" i="92"/>
  <c r="P169" i="92"/>
  <c r="P170" i="92"/>
  <c r="P171" i="92"/>
  <c r="P172" i="92"/>
  <c r="P173" i="92"/>
  <c r="P174" i="92"/>
  <c r="P175" i="92"/>
  <c r="P176" i="92"/>
  <c r="P177" i="92"/>
  <c r="P178" i="92"/>
  <c r="P179" i="92"/>
  <c r="P180" i="92"/>
  <c r="P181" i="92"/>
  <c r="P182" i="92"/>
  <c r="P183" i="92"/>
  <c r="P184" i="92"/>
  <c r="P185" i="92"/>
  <c r="P186" i="92"/>
  <c r="P187" i="92"/>
  <c r="P188" i="92"/>
  <c r="P189" i="92"/>
  <c r="P190" i="92"/>
  <c r="P191" i="92"/>
  <c r="P192" i="92"/>
  <c r="P193" i="92"/>
  <c r="P194" i="92"/>
  <c r="P195" i="92"/>
  <c r="P196" i="92"/>
  <c r="P197" i="92"/>
  <c r="P198" i="92"/>
  <c r="P199" i="92"/>
  <c r="P200" i="92"/>
  <c r="P201" i="92"/>
  <c r="P202" i="92"/>
  <c r="P203" i="92"/>
  <c r="P204" i="92"/>
  <c r="P205" i="92"/>
  <c r="P206" i="92"/>
  <c r="P207" i="92"/>
  <c r="P208" i="92"/>
  <c r="P209" i="92"/>
  <c r="P210" i="92"/>
  <c r="P211" i="92"/>
  <c r="P212" i="92"/>
  <c r="P213" i="92"/>
  <c r="P214" i="92"/>
  <c r="P215" i="92"/>
  <c r="P216" i="92"/>
  <c r="P217" i="92"/>
  <c r="P218" i="92"/>
  <c r="P219" i="92"/>
  <c r="P220" i="92"/>
  <c r="P221" i="92"/>
  <c r="P222" i="92"/>
  <c r="P223" i="92"/>
  <c r="P224" i="92"/>
  <c r="P225" i="92"/>
  <c r="P226" i="92"/>
  <c r="P227" i="92"/>
  <c r="P228" i="92"/>
  <c r="P3" i="92"/>
  <c r="G19" i="2"/>
  <c r="P4" i="91"/>
  <c r="P5" i="91"/>
  <c r="P6" i="91"/>
  <c r="P7" i="91"/>
  <c r="P8" i="91"/>
  <c r="P9" i="91"/>
  <c r="P10" i="91"/>
  <c r="P11" i="91"/>
  <c r="P12" i="91"/>
  <c r="P13" i="91"/>
  <c r="P14" i="91"/>
  <c r="P15" i="91"/>
  <c r="P16" i="91"/>
  <c r="P17" i="91"/>
  <c r="P18" i="91"/>
  <c r="P19" i="91"/>
  <c r="P20" i="91"/>
  <c r="P21" i="91"/>
  <c r="P22" i="91"/>
  <c r="P23" i="91"/>
  <c r="P24" i="91"/>
  <c r="P25" i="91"/>
  <c r="P26" i="91"/>
  <c r="P27" i="91"/>
  <c r="P28" i="91"/>
  <c r="P29" i="91"/>
  <c r="P30" i="91"/>
  <c r="P31" i="91"/>
  <c r="P32" i="91"/>
  <c r="P33" i="91"/>
  <c r="P34" i="91"/>
  <c r="P35" i="91"/>
  <c r="P36" i="91"/>
  <c r="P37" i="91"/>
  <c r="P38" i="91"/>
  <c r="P39" i="91"/>
  <c r="P40" i="91"/>
  <c r="P41" i="91"/>
  <c r="P42" i="91"/>
  <c r="P43" i="91"/>
  <c r="P44" i="91"/>
  <c r="P45" i="91"/>
  <c r="P46" i="91"/>
  <c r="P47" i="91"/>
  <c r="P48" i="91"/>
  <c r="P49" i="91"/>
  <c r="P50" i="91"/>
  <c r="P51" i="91"/>
  <c r="P52" i="91"/>
  <c r="P53" i="91"/>
  <c r="P54" i="91"/>
  <c r="P55" i="91"/>
  <c r="P56" i="91"/>
  <c r="P57" i="91"/>
  <c r="P58" i="91"/>
  <c r="P59" i="91"/>
  <c r="P60" i="91"/>
  <c r="P61" i="91"/>
  <c r="P62" i="91"/>
  <c r="P63" i="91"/>
  <c r="P64" i="91"/>
  <c r="P65" i="91"/>
  <c r="P66" i="91"/>
  <c r="P67" i="91"/>
  <c r="P68" i="91"/>
  <c r="P69" i="91"/>
  <c r="P70" i="91"/>
  <c r="P71" i="91"/>
  <c r="P72" i="91"/>
  <c r="P73" i="91"/>
  <c r="P74" i="91"/>
  <c r="P75" i="91"/>
  <c r="P76" i="91"/>
  <c r="P77" i="91"/>
  <c r="P78" i="91"/>
  <c r="P79" i="91"/>
  <c r="P80" i="91"/>
  <c r="P81" i="91"/>
  <c r="P82" i="91"/>
  <c r="P83" i="91"/>
  <c r="P84" i="91"/>
  <c r="P85" i="91"/>
  <c r="P86" i="91"/>
  <c r="P87" i="91"/>
  <c r="P88" i="91"/>
  <c r="P89" i="91"/>
  <c r="P90" i="91"/>
  <c r="P91" i="91"/>
  <c r="P92" i="91"/>
  <c r="P93" i="91"/>
  <c r="P94" i="91"/>
  <c r="P95" i="91"/>
  <c r="P96" i="91"/>
  <c r="P97" i="91"/>
  <c r="P98" i="91"/>
  <c r="P99" i="91"/>
  <c r="P100" i="91"/>
  <c r="P101" i="91"/>
  <c r="P102" i="91"/>
  <c r="P103" i="91"/>
  <c r="P104" i="91"/>
  <c r="P105" i="91"/>
  <c r="P106" i="91"/>
  <c r="P107" i="91"/>
  <c r="P108" i="91"/>
  <c r="P109" i="91"/>
  <c r="P110" i="91"/>
  <c r="P111" i="91"/>
  <c r="P112" i="91"/>
  <c r="P113" i="91"/>
  <c r="P114" i="91"/>
  <c r="P115" i="91"/>
  <c r="P116" i="91"/>
  <c r="P117" i="91"/>
  <c r="P118" i="91"/>
  <c r="P119" i="91"/>
  <c r="P120" i="91"/>
  <c r="P121" i="91"/>
  <c r="P122" i="91"/>
  <c r="P123" i="91"/>
  <c r="P124" i="91"/>
  <c r="P125" i="91"/>
  <c r="P126" i="91"/>
  <c r="P127" i="91"/>
  <c r="P128" i="91"/>
  <c r="P129" i="91"/>
  <c r="P130" i="91"/>
  <c r="P131" i="91"/>
  <c r="P132" i="91"/>
  <c r="P133" i="91"/>
  <c r="P134" i="91"/>
  <c r="P135" i="91"/>
  <c r="P136" i="91"/>
  <c r="P137" i="91"/>
  <c r="P138" i="91"/>
  <c r="P139" i="91"/>
  <c r="P140" i="91"/>
  <c r="P141" i="91"/>
  <c r="P142" i="91"/>
  <c r="P143" i="91"/>
  <c r="P144" i="91"/>
  <c r="P145" i="91"/>
  <c r="P146" i="91"/>
  <c r="P147" i="91"/>
  <c r="P148" i="91"/>
  <c r="P149" i="91"/>
  <c r="P150" i="91"/>
  <c r="P151" i="91"/>
  <c r="P152" i="91"/>
  <c r="P153" i="91"/>
  <c r="P154" i="91"/>
  <c r="P155" i="91"/>
  <c r="P156" i="91"/>
  <c r="P157" i="91"/>
  <c r="P158" i="91"/>
  <c r="P159" i="91"/>
  <c r="P160" i="91"/>
  <c r="P161" i="91"/>
  <c r="P162" i="91"/>
  <c r="P163" i="91"/>
  <c r="P164" i="91"/>
  <c r="P165" i="91"/>
  <c r="P166" i="91"/>
  <c r="P167" i="91"/>
  <c r="P168" i="91"/>
  <c r="P169" i="91"/>
  <c r="P170" i="91"/>
  <c r="P171" i="91"/>
  <c r="P172" i="91"/>
  <c r="P173" i="91"/>
  <c r="P174" i="91"/>
  <c r="P175" i="91"/>
  <c r="P176" i="91"/>
  <c r="P177" i="91"/>
  <c r="P178" i="91"/>
  <c r="P179" i="91"/>
  <c r="P180" i="91"/>
  <c r="P181" i="91"/>
  <c r="P182" i="91"/>
  <c r="P183" i="91"/>
  <c r="P184" i="91"/>
  <c r="P185" i="91"/>
  <c r="P186" i="91"/>
  <c r="P187" i="91"/>
  <c r="P188" i="91"/>
  <c r="P189" i="91"/>
  <c r="P190" i="91"/>
  <c r="P191" i="91"/>
  <c r="P192" i="91"/>
  <c r="P193" i="91"/>
  <c r="P194" i="91"/>
  <c r="P195" i="91"/>
  <c r="P196" i="91"/>
  <c r="P197" i="91"/>
  <c r="P198" i="91"/>
  <c r="P199" i="91"/>
  <c r="P200" i="91"/>
  <c r="P201" i="91"/>
  <c r="P202" i="91"/>
  <c r="P203" i="91"/>
  <c r="P204" i="91"/>
  <c r="P205" i="91"/>
  <c r="P206" i="91"/>
  <c r="P207" i="91"/>
  <c r="P208" i="91"/>
  <c r="P209" i="91"/>
  <c r="P210" i="91"/>
  <c r="P211" i="91"/>
  <c r="P212" i="91"/>
  <c r="P213" i="91"/>
  <c r="P214" i="91"/>
  <c r="P215" i="91"/>
  <c r="P216" i="91"/>
  <c r="P217" i="91"/>
  <c r="P218" i="91"/>
  <c r="P219" i="91"/>
  <c r="P220" i="91"/>
  <c r="P221" i="91"/>
  <c r="P222" i="91"/>
  <c r="P223" i="91"/>
  <c r="P224" i="91"/>
  <c r="P225" i="91"/>
  <c r="P226" i="91"/>
  <c r="P227" i="91"/>
  <c r="P228" i="91"/>
  <c r="P229" i="91"/>
  <c r="P230" i="91"/>
  <c r="P231" i="91"/>
  <c r="P232" i="91"/>
  <c r="P233" i="91"/>
  <c r="P234" i="91"/>
  <c r="P235" i="91"/>
  <c r="P236" i="91"/>
  <c r="P237" i="91"/>
  <c r="P238" i="91"/>
  <c r="P239" i="91"/>
  <c r="P240" i="91"/>
  <c r="P241" i="91"/>
  <c r="P242" i="91"/>
  <c r="P243" i="91"/>
  <c r="P244" i="91"/>
  <c r="P245" i="91"/>
  <c r="P246" i="91"/>
  <c r="P247" i="91"/>
  <c r="P248" i="91"/>
  <c r="P249" i="91"/>
  <c r="P250" i="91"/>
  <c r="P251" i="91"/>
  <c r="P252" i="91"/>
  <c r="P253" i="91"/>
  <c r="P254" i="91"/>
  <c r="P255" i="91"/>
  <c r="P256" i="91"/>
  <c r="P257" i="91"/>
  <c r="P258" i="91"/>
  <c r="P259" i="91"/>
  <c r="P260" i="91"/>
  <c r="P261" i="91"/>
  <c r="P262" i="91"/>
  <c r="P263" i="91"/>
  <c r="P264" i="91"/>
  <c r="P265" i="91"/>
  <c r="P266" i="91"/>
  <c r="P267" i="91"/>
  <c r="P268" i="91"/>
  <c r="P269" i="91"/>
  <c r="P270" i="91"/>
  <c r="P271" i="91"/>
  <c r="P272" i="91"/>
  <c r="P273" i="91"/>
  <c r="P274" i="91"/>
  <c r="P275" i="91"/>
  <c r="P276" i="91"/>
  <c r="P277" i="91"/>
  <c r="P278" i="91"/>
  <c r="P279" i="91"/>
  <c r="P280" i="91"/>
  <c r="P281" i="91"/>
  <c r="P282" i="91"/>
  <c r="P283" i="91"/>
  <c r="P284" i="91"/>
  <c r="P285" i="91"/>
  <c r="P286" i="91"/>
  <c r="P287" i="91"/>
  <c r="P288" i="91"/>
  <c r="P289" i="91"/>
  <c r="P290" i="91"/>
  <c r="P291" i="91"/>
  <c r="P292" i="91"/>
  <c r="P293" i="91"/>
  <c r="P294" i="91"/>
  <c r="P295" i="91"/>
  <c r="P296" i="91"/>
  <c r="P297" i="91"/>
  <c r="P298" i="91"/>
  <c r="P299" i="91"/>
  <c r="P300" i="91"/>
  <c r="P301" i="91"/>
  <c r="P302" i="91"/>
  <c r="P303" i="91"/>
  <c r="P304" i="91"/>
  <c r="P305" i="91"/>
  <c r="P3" i="91"/>
  <c r="O107" i="90"/>
  <c r="N107" i="90"/>
  <c r="P4" i="90"/>
  <c r="P5" i="90"/>
  <c r="P6" i="90"/>
  <c r="P7" i="90"/>
  <c r="P8" i="90"/>
  <c r="P9" i="90"/>
  <c r="P10" i="90"/>
  <c r="P11" i="90"/>
  <c r="P12" i="90"/>
  <c r="P13" i="90"/>
  <c r="P14" i="90"/>
  <c r="P15" i="90"/>
  <c r="P16" i="90"/>
  <c r="P17" i="90"/>
  <c r="P18" i="90"/>
  <c r="P19" i="90"/>
  <c r="P20" i="90"/>
  <c r="P21" i="90"/>
  <c r="P22" i="90"/>
  <c r="P23" i="90"/>
  <c r="P24" i="90"/>
  <c r="P25" i="90"/>
  <c r="P26" i="90"/>
  <c r="P27" i="90"/>
  <c r="P28" i="90"/>
  <c r="P29" i="90"/>
  <c r="P30" i="90"/>
  <c r="P31" i="90"/>
  <c r="P32" i="90"/>
  <c r="P33" i="90"/>
  <c r="P34" i="90"/>
  <c r="P35" i="90"/>
  <c r="P36" i="90"/>
  <c r="P37" i="90"/>
  <c r="P38" i="90"/>
  <c r="P39" i="90"/>
  <c r="P40" i="90"/>
  <c r="P41" i="90"/>
  <c r="P42" i="90"/>
  <c r="P43" i="90"/>
  <c r="P44" i="90"/>
  <c r="P45" i="90"/>
  <c r="P46" i="90"/>
  <c r="P47" i="90"/>
  <c r="P48" i="90"/>
  <c r="P49" i="90"/>
  <c r="P50" i="90"/>
  <c r="P51" i="90"/>
  <c r="P52" i="90"/>
  <c r="P53" i="90"/>
  <c r="P54" i="90"/>
  <c r="P55" i="90"/>
  <c r="P56" i="90"/>
  <c r="P57" i="90"/>
  <c r="P58" i="90"/>
  <c r="P59" i="90"/>
  <c r="P60" i="90"/>
  <c r="P61" i="90"/>
  <c r="P62" i="90"/>
  <c r="P63" i="90"/>
  <c r="P64" i="90"/>
  <c r="P65" i="90"/>
  <c r="P66" i="90"/>
  <c r="P67" i="90"/>
  <c r="P68" i="90"/>
  <c r="P69" i="90"/>
  <c r="P70" i="90"/>
  <c r="P71" i="90"/>
  <c r="P72" i="90"/>
  <c r="P73" i="90"/>
  <c r="P74" i="90"/>
  <c r="P75" i="90"/>
  <c r="P76" i="90"/>
  <c r="P77" i="90"/>
  <c r="P78" i="90"/>
  <c r="P79" i="90"/>
  <c r="P80" i="90"/>
  <c r="P81" i="90"/>
  <c r="P82" i="90"/>
  <c r="P83" i="90"/>
  <c r="P84" i="90"/>
  <c r="P85" i="90"/>
  <c r="P86" i="90"/>
  <c r="P87" i="90"/>
  <c r="P88" i="90"/>
  <c r="P89" i="90"/>
  <c r="P90" i="90"/>
  <c r="P91" i="90"/>
  <c r="P92" i="90"/>
  <c r="P93" i="90"/>
  <c r="P94" i="90"/>
  <c r="P95" i="90"/>
  <c r="P96" i="90"/>
  <c r="P97" i="90"/>
  <c r="P98" i="90"/>
  <c r="P99" i="90"/>
  <c r="P100" i="90"/>
  <c r="P101" i="90"/>
  <c r="P102" i="90"/>
  <c r="P103" i="90"/>
  <c r="P104" i="90"/>
  <c r="P105" i="90"/>
  <c r="P106" i="90"/>
  <c r="P3" i="90"/>
  <c r="A20" i="2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G56" i="2"/>
  <c r="J56" i="2" s="1"/>
  <c r="C56" i="2"/>
  <c r="B56" i="2"/>
  <c r="G55" i="2"/>
  <c r="J55" i="2" s="1"/>
  <c r="B55" i="2"/>
  <c r="C55" i="2"/>
  <c r="G54" i="2"/>
  <c r="J54" i="2" s="1"/>
  <c r="B54" i="2"/>
  <c r="C54" i="2"/>
  <c r="G53" i="2"/>
  <c r="J53" i="2" s="1"/>
  <c r="B53" i="2"/>
  <c r="C53" i="2"/>
  <c r="G52" i="2"/>
  <c r="J52" i="2" s="1"/>
  <c r="B52" i="2"/>
  <c r="C52" i="2"/>
  <c r="G51" i="2"/>
  <c r="J51" i="2" s="1"/>
  <c r="B51" i="2"/>
  <c r="C51" i="2"/>
  <c r="G50" i="2"/>
  <c r="B50" i="2"/>
  <c r="C50" i="2"/>
  <c r="G49" i="2"/>
  <c r="B49" i="2"/>
  <c r="C49" i="2"/>
  <c r="G48" i="2"/>
  <c r="B48" i="2"/>
  <c r="C48" i="2"/>
  <c r="G47" i="2"/>
  <c r="B47" i="2"/>
  <c r="C47" i="2"/>
  <c r="G46" i="2"/>
  <c r="B46" i="2"/>
  <c r="C46" i="2"/>
  <c r="G45" i="2"/>
  <c r="B45" i="2"/>
  <c r="C45" i="2"/>
  <c r="G44" i="2"/>
  <c r="B44" i="2"/>
  <c r="C44" i="2"/>
  <c r="G43" i="2"/>
  <c r="B43" i="2"/>
  <c r="C43" i="2"/>
  <c r="G42" i="2"/>
  <c r="B42" i="2"/>
  <c r="C42" i="2"/>
  <c r="G41" i="2"/>
  <c r="B41" i="2"/>
  <c r="C41" i="2"/>
  <c r="G40" i="2"/>
  <c r="B40" i="2"/>
  <c r="C40" i="2"/>
  <c r="G39" i="2"/>
  <c r="C39" i="2"/>
  <c r="B39" i="2"/>
  <c r="G38" i="2"/>
  <c r="B38" i="2"/>
  <c r="C38" i="2"/>
  <c r="G37" i="2"/>
  <c r="B37" i="2"/>
  <c r="C37" i="2"/>
  <c r="G36" i="2"/>
  <c r="B36" i="2"/>
  <c r="C36" i="2"/>
  <c r="G35" i="2"/>
  <c r="G34" i="2"/>
  <c r="G33" i="2"/>
  <c r="G32" i="2"/>
  <c r="G31" i="2"/>
  <c r="G30" i="2"/>
  <c r="G29" i="2"/>
  <c r="G28" i="2"/>
  <c r="G27" i="2"/>
  <c r="G26" i="2"/>
  <c r="B35" i="2"/>
  <c r="C35" i="2"/>
  <c r="B34" i="2"/>
  <c r="C34" i="2"/>
  <c r="B33" i="2"/>
  <c r="C33" i="2"/>
  <c r="B32" i="2"/>
  <c r="C32" i="2"/>
  <c r="B31" i="2"/>
  <c r="C31" i="2"/>
  <c r="B30" i="2"/>
  <c r="C30" i="2"/>
  <c r="B29" i="2"/>
  <c r="C29" i="2"/>
  <c r="B28" i="2"/>
  <c r="C28" i="2"/>
  <c r="B27" i="2"/>
  <c r="C27" i="2"/>
  <c r="B26" i="2"/>
  <c r="C26" i="2"/>
  <c r="G25" i="2"/>
  <c r="B25" i="2"/>
  <c r="C25" i="2"/>
  <c r="G24" i="2"/>
  <c r="C24" i="2"/>
  <c r="B24" i="2"/>
  <c r="G23" i="2"/>
  <c r="C23" i="2"/>
  <c r="B23" i="2"/>
  <c r="G22" i="2"/>
  <c r="C22" i="2"/>
  <c r="B22" i="2"/>
  <c r="G21" i="2"/>
  <c r="B21" i="2"/>
  <c r="C21" i="2"/>
  <c r="G20" i="2"/>
  <c r="C20" i="2"/>
  <c r="B20" i="2"/>
  <c r="C19" i="2"/>
  <c r="B19" i="2"/>
  <c r="G18" i="2"/>
  <c r="C18" i="2"/>
  <c r="B18" i="2"/>
  <c r="O56" i="171" l="1"/>
  <c r="M216" i="173"/>
  <c r="M90" i="172"/>
  <c r="M56" i="171"/>
  <c r="M40" i="170"/>
  <c r="M66" i="169"/>
  <c r="M216" i="168"/>
  <c r="P217" i="173" l="1"/>
  <c r="P218" i="173" s="1"/>
  <c r="P91" i="172"/>
  <c r="P92" i="172" s="1"/>
  <c r="P57" i="171"/>
  <c r="P41" i="170"/>
  <c r="P217" i="168"/>
  <c r="P58" i="171" l="1"/>
  <c r="P60" i="171" s="1"/>
  <c r="P42" i="170"/>
  <c r="P43" i="170" s="1"/>
  <c r="P67" i="169"/>
  <c r="P68" i="169" s="1"/>
  <c r="P220" i="173"/>
  <c r="P219" i="173"/>
  <c r="P94" i="172"/>
  <c r="P93" i="172"/>
  <c r="P218" i="168"/>
  <c r="P220" i="168" s="1"/>
  <c r="M49" i="157"/>
  <c r="M10" i="161"/>
  <c r="M60" i="160"/>
  <c r="M216" i="159"/>
  <c r="M88" i="158"/>
  <c r="M53" i="151"/>
  <c r="M17" i="156"/>
  <c r="M255" i="155"/>
  <c r="M41" i="154"/>
  <c r="M225" i="153"/>
  <c r="M11" i="152"/>
  <c r="M185" i="150"/>
  <c r="M65" i="149"/>
  <c r="M50" i="148"/>
  <c r="P59" i="171" l="1"/>
  <c r="P61" i="171" s="1"/>
  <c r="P186" i="150"/>
  <c r="P187" i="150" s="1"/>
  <c r="P44" i="170"/>
  <c r="P45" i="170" s="1"/>
  <c r="P221" i="173"/>
  <c r="P95" i="172"/>
  <c r="P70" i="169"/>
  <c r="P69" i="169"/>
  <c r="P71" i="169" s="1"/>
  <c r="P219" i="168"/>
  <c r="P221" i="168" s="1"/>
  <c r="P11" i="161"/>
  <c r="P61" i="160"/>
  <c r="P62" i="160" s="1"/>
  <c r="P217" i="159"/>
  <c r="P218" i="159" s="1"/>
  <c r="P89" i="158"/>
  <c r="P90" i="158" s="1"/>
  <c r="P50" i="157"/>
  <c r="P51" i="157" s="1"/>
  <c r="P18" i="156"/>
  <c r="P19" i="156" s="1"/>
  <c r="P256" i="155"/>
  <c r="P42" i="154"/>
  <c r="P43" i="154" s="1"/>
  <c r="P226" i="153"/>
  <c r="P227" i="153" s="1"/>
  <c r="P54" i="151"/>
  <c r="P66" i="149"/>
  <c r="P51" i="148"/>
  <c r="P52" i="148" s="1"/>
  <c r="P12" i="152"/>
  <c r="P13" i="152" s="1"/>
  <c r="P12" i="161" l="1"/>
  <c r="P13" i="161" s="1"/>
  <c r="P64" i="160"/>
  <c r="P63" i="160"/>
  <c r="P220" i="159"/>
  <c r="P219" i="159"/>
  <c r="P92" i="158"/>
  <c r="P91" i="158"/>
  <c r="P257" i="155"/>
  <c r="P259" i="155" s="1"/>
  <c r="P55" i="151"/>
  <c r="P57" i="151" s="1"/>
  <c r="P67" i="149"/>
  <c r="P69" i="149" s="1"/>
  <c r="P53" i="157"/>
  <c r="P52" i="157"/>
  <c r="P21" i="156"/>
  <c r="P20" i="156"/>
  <c r="P45" i="154"/>
  <c r="P44" i="154"/>
  <c r="P229" i="153"/>
  <c r="P228" i="153"/>
  <c r="P15" i="152"/>
  <c r="P14" i="152"/>
  <c r="P189" i="150"/>
  <c r="P188" i="150"/>
  <c r="P54" i="148"/>
  <c r="P53" i="148"/>
  <c r="M175" i="147"/>
  <c r="P16" i="152" l="1"/>
  <c r="P65" i="160"/>
  <c r="P14" i="161"/>
  <c r="P15" i="161" s="1"/>
  <c r="P221" i="159"/>
  <c r="P93" i="158"/>
  <c r="P54" i="157"/>
  <c r="P22" i="156"/>
  <c r="P258" i="155"/>
  <c r="P260" i="155" s="1"/>
  <c r="P46" i="154"/>
  <c r="P230" i="153"/>
  <c r="P56" i="151"/>
  <c r="P58" i="151" s="1"/>
  <c r="P190" i="150"/>
  <c r="P68" i="149"/>
  <c r="P70" i="149" s="1"/>
  <c r="P55" i="148"/>
  <c r="P176" i="147"/>
  <c r="M37" i="119"/>
  <c r="M54" i="118"/>
  <c r="M55" i="117"/>
  <c r="M26" i="116"/>
  <c r="M150" i="115"/>
  <c r="M52" i="114"/>
  <c r="M200" i="113"/>
  <c r="M60" i="112"/>
  <c r="P201" i="113" l="1"/>
  <c r="P202" i="113" s="1"/>
  <c r="P177" i="147"/>
  <c r="P178" i="147" s="1"/>
  <c r="P38" i="119"/>
  <c r="P39" i="119" s="1"/>
  <c r="P55" i="118"/>
  <c r="P56" i="118" s="1"/>
  <c r="P56" i="117"/>
  <c r="P57" i="117" s="1"/>
  <c r="P27" i="116"/>
  <c r="P28" i="116" s="1"/>
  <c r="P151" i="115"/>
  <c r="P152" i="115" s="1"/>
  <c r="P53" i="114"/>
  <c r="P54" i="114" s="1"/>
  <c r="P61" i="112"/>
  <c r="P62" i="112" s="1"/>
  <c r="P179" i="147" l="1"/>
  <c r="P180" i="147" s="1"/>
  <c r="P41" i="119"/>
  <c r="P40" i="119"/>
  <c r="P58" i="118"/>
  <c r="P57" i="118"/>
  <c r="P59" i="117"/>
  <c r="P58" i="117"/>
  <c r="P30" i="116"/>
  <c r="P29" i="116"/>
  <c r="P154" i="115"/>
  <c r="P153" i="115"/>
  <c r="P56" i="114"/>
  <c r="P55" i="114"/>
  <c r="P204" i="113"/>
  <c r="P203" i="113"/>
  <c r="P205" i="113" s="1"/>
  <c r="P64" i="112"/>
  <c r="P63" i="112"/>
  <c r="M227" i="99"/>
  <c r="M13" i="98"/>
  <c r="M43" i="97"/>
  <c r="M222" i="96"/>
  <c r="M24" i="95"/>
  <c r="M58" i="94"/>
  <c r="M79" i="93"/>
  <c r="M229" i="92"/>
  <c r="M306" i="91"/>
  <c r="M107" i="90"/>
  <c r="P230" i="92" l="1"/>
  <c r="P231" i="92" s="1"/>
  <c r="P108" i="90"/>
  <c r="P109" i="90" s="1"/>
  <c r="P60" i="117"/>
  <c r="P42" i="119"/>
  <c r="P59" i="118"/>
  <c r="P31" i="116"/>
  <c r="P155" i="115"/>
  <c r="P57" i="114"/>
  <c r="P65" i="112"/>
  <c r="P228" i="99"/>
  <c r="P229" i="99" s="1"/>
  <c r="P14" i="98"/>
  <c r="P15" i="98" s="1"/>
  <c r="P44" i="97"/>
  <c r="P45" i="97" s="1"/>
  <c r="P25" i="95"/>
  <c r="P26" i="95" s="1"/>
  <c r="P59" i="94"/>
  <c r="P60" i="94" s="1"/>
  <c r="P80" i="93"/>
  <c r="P81" i="93" s="1"/>
  <c r="P307" i="91"/>
  <c r="P308" i="91" s="1"/>
  <c r="P223" i="96" l="1"/>
  <c r="P224" i="96" s="1"/>
  <c r="P231" i="99"/>
  <c r="P230" i="99"/>
  <c r="P17" i="98"/>
  <c r="P16" i="98"/>
  <c r="P47" i="97"/>
  <c r="P46" i="97"/>
  <c r="P28" i="95"/>
  <c r="P27" i="95"/>
  <c r="P62" i="94"/>
  <c r="P61" i="94"/>
  <c r="P83" i="93"/>
  <c r="P82" i="93"/>
  <c r="P233" i="92"/>
  <c r="P232" i="92"/>
  <c r="P310" i="91"/>
  <c r="P309" i="91"/>
  <c r="P111" i="90"/>
  <c r="P110" i="90"/>
  <c r="J50" i="2"/>
  <c r="P18" i="98" l="1"/>
  <c r="P84" i="93"/>
  <c r="P232" i="99"/>
  <c r="P48" i="97"/>
  <c r="P225" i="96"/>
  <c r="P226" i="96"/>
  <c r="P29" i="95"/>
  <c r="P63" i="94"/>
  <c r="P234" i="92"/>
  <c r="P227" i="96" l="1"/>
  <c r="L57" i="2" s="1"/>
  <c r="J49" i="2" l="1"/>
  <c r="J48" i="2"/>
  <c r="J47" i="2"/>
  <c r="J46" i="2"/>
  <c r="J18" i="2"/>
  <c r="I62" i="2" l="1"/>
  <c r="I61" i="2"/>
  <c r="I63" i="2" s="1"/>
  <c r="J44" i="2" l="1"/>
  <c r="J43" i="2"/>
  <c r="J42" i="2"/>
  <c r="J28" i="2" l="1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45" i="2" l="1"/>
  <c r="J27" i="2"/>
  <c r="J26" i="2"/>
  <c r="J25" i="2"/>
  <c r="J24" i="2"/>
  <c r="J23" i="2" l="1"/>
  <c r="A19" i="2" l="1"/>
  <c r="J22" i="2"/>
  <c r="J20" i="2"/>
  <c r="J21" i="2"/>
  <c r="J19" i="2"/>
  <c r="J57" i="2" l="1"/>
  <c r="J59" i="2" s="1"/>
  <c r="I74" i="2"/>
  <c r="J60" i="2" l="1"/>
  <c r="J62" i="2" l="1"/>
  <c r="J61" i="2"/>
  <c r="J63" i="2" l="1"/>
</calcChain>
</file>

<file path=xl/sharedStrings.xml><?xml version="1.0" encoding="utf-8"?>
<sst xmlns="http://schemas.openxmlformats.org/spreadsheetml/2006/main" count="17199" uniqueCount="4187">
  <si>
    <t>NOMOR</t>
  </si>
  <si>
    <t>TUJUAN</t>
  </si>
  <si>
    <t>KETERANGAN</t>
  </si>
  <si>
    <t>KAPAL</t>
  </si>
  <si>
    <t>Pick Up</t>
  </si>
  <si>
    <t>ETD Kapal</t>
  </si>
  <si>
    <t>PEMBULATAN</t>
  </si>
  <si>
    <t>Surat Muatan Darat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</si>
  <si>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</si>
  <si>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</si>
  <si>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</si>
  <si>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</si>
  <si>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</si>
  <si>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</si>
  <si>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</si>
  <si>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</si>
  <si>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</si>
  <si>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:</t>
  </si>
  <si>
    <t>Invoice Date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</si>
  <si>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</si>
  <si>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</si>
  <si>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</si>
  <si>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</si>
  <si>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</si>
  <si>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</si>
  <si>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</si>
  <si>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</si>
  <si>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</si>
  <si>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</si>
  <si>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</si>
  <si>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</si>
  <si>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PPN 1%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</si>
  <si>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</si>
  <si>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</si>
  <si>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</si>
  <si>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</si>
  <si>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</si>
  <si>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</si>
  <si>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</si>
  <si>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</si>
  <si>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</si>
  <si>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</si>
  <si>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</si>
  <si>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</si>
  <si>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</si>
  <si>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</si>
  <si>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KG VOLUME</t>
  </si>
  <si>
    <t>RATE (Rp/KG)</t>
  </si>
  <si>
    <t>AMOUNT (Rp)</t>
  </si>
  <si>
    <t>Invoice Performa</t>
  </si>
  <si>
    <t>Periode</t>
  </si>
  <si>
    <t>Discount 10%</t>
  </si>
  <si>
    <t>Total Setelah Discount</t>
  </si>
  <si>
    <t>PPh 23  2%</t>
  </si>
  <si>
    <t>PPh 23 2%</t>
  </si>
  <si>
    <t>TOTAL</t>
  </si>
  <si>
    <t>DMP PNK (PONTIANAK)</t>
  </si>
  <si>
    <t>KM FAJAR BAHARI III</t>
  </si>
  <si>
    <t>KM FAJAR BAHARI V</t>
  </si>
  <si>
    <t>PENGIRIMAN BARANG TUJUAN PONTIANAK</t>
  </si>
  <si>
    <t>PONTIANAK</t>
  </si>
  <si>
    <t>DMD/2111/16/HXRB9035</t>
  </si>
  <si>
    <t>GSK211115DAY401</t>
  </si>
  <si>
    <t xml:space="preserve"> </t>
  </si>
  <si>
    <t>GSK211116QSB572</t>
  </si>
  <si>
    <t>GSK211115WAE194</t>
  </si>
  <si>
    <t>GSK211115YPM541</t>
  </si>
  <si>
    <t>GSK211115MZD721</t>
  </si>
  <si>
    <t>GSK211115HIY781</t>
  </si>
  <si>
    <t>GSK211116RNB064</t>
  </si>
  <si>
    <t>GSK211116XWL543</t>
  </si>
  <si>
    <t>GSK211116DNJ578</t>
  </si>
  <si>
    <t>GSK211116NJW137</t>
  </si>
  <si>
    <t>GSK211116GIF368</t>
  </si>
  <si>
    <t>GSK211116NPS610</t>
  </si>
  <si>
    <t>GSK211116HEJ962</t>
  </si>
  <si>
    <t>GSK211116YIF028</t>
  </si>
  <si>
    <t>GSK211116CQH921</t>
  </si>
  <si>
    <t>GSK211116MPB210</t>
  </si>
  <si>
    <t>GSK211116NBU172</t>
  </si>
  <si>
    <t>GSK211116DBT538</t>
  </si>
  <si>
    <t>GSK211115CEX709</t>
  </si>
  <si>
    <t>GSK211116IEQ689</t>
  </si>
  <si>
    <t>GSK211116VZO427</t>
  </si>
  <si>
    <t>GSK211115KRC981</t>
  </si>
  <si>
    <t>GSK211115ZYF016</t>
  </si>
  <si>
    <t>GSK211116CSP245</t>
  </si>
  <si>
    <t>GSK211116BRU785</t>
  </si>
  <si>
    <t>GSK211116YCJ459</t>
  </si>
  <si>
    <t>GSK211116LFI109</t>
  </si>
  <si>
    <t>GSK211116ANQ529</t>
  </si>
  <si>
    <t>GSK211115QBL812</t>
  </si>
  <si>
    <t>GSK211116IWE752</t>
  </si>
  <si>
    <t>GSK211116MYV167</t>
  </si>
  <si>
    <t>GSK211116XAQ468</t>
  </si>
  <si>
    <t>GSK211116XRJ491</t>
  </si>
  <si>
    <t>GSK211116JSW295</t>
  </si>
  <si>
    <t>GSK211116DLH507</t>
  </si>
  <si>
    <t>GSK211116MLI174</t>
  </si>
  <si>
    <t>GSK211116MDT813</t>
  </si>
  <si>
    <t>GSK211116UQC628</t>
  </si>
  <si>
    <t>GSK211116OVI702</t>
  </si>
  <si>
    <t>GSK211116BPT569</t>
  </si>
  <si>
    <t>GSK211116PCK932</t>
  </si>
  <si>
    <t>GSK211115TNH263</t>
  </si>
  <si>
    <t>GSK211116YUO072</t>
  </si>
  <si>
    <t>GSK211115VGI456</t>
  </si>
  <si>
    <t>GSK211115XGW156</t>
  </si>
  <si>
    <t>GSK211116UHJ364</t>
  </si>
  <si>
    <t>GSK211115HQU563</t>
  </si>
  <si>
    <t>GSK211115ZGS726</t>
  </si>
  <si>
    <t>GSK211116MSB851</t>
  </si>
  <si>
    <t>GSK211116JOT763</t>
  </si>
  <si>
    <t>GSK211116LGJ147</t>
  </si>
  <si>
    <t>GSK211116IKM186</t>
  </si>
  <si>
    <t>GSK211115VEM854</t>
  </si>
  <si>
    <t>GSK211116ALW630</t>
  </si>
  <si>
    <t>GSK211116UFE964</t>
  </si>
  <si>
    <t>GSK211116ZOM053</t>
  </si>
  <si>
    <t>GSK211116XBU576</t>
  </si>
  <si>
    <t>GSK211116YOI961</t>
  </si>
  <si>
    <t>GSK211116LVU240</t>
  </si>
  <si>
    <t>GSK211116BDJ964</t>
  </si>
  <si>
    <t>GSK211116CGE954</t>
  </si>
  <si>
    <t>GSK211116CGD462</t>
  </si>
  <si>
    <t>GSK211116LST603</t>
  </si>
  <si>
    <t>GSK211116NBY068</t>
  </si>
  <si>
    <t>GSK211116WNB275</t>
  </si>
  <si>
    <t>GSK211116SWX372</t>
  </si>
  <si>
    <t>GSK211116HSO524</t>
  </si>
  <si>
    <t>GSK211116FJN083</t>
  </si>
  <si>
    <t>GSK211116XUF563</t>
  </si>
  <si>
    <t>GSK211116AGK193</t>
  </si>
  <si>
    <t>GSK211116LPW589</t>
  </si>
  <si>
    <t>GSK211116KDR429</t>
  </si>
  <si>
    <t>GSK211116GIE205</t>
  </si>
  <si>
    <t>GSK211116JHR106</t>
  </si>
  <si>
    <t>GSK211116XMJ890</t>
  </si>
  <si>
    <t>GSK211116XMQ452</t>
  </si>
  <si>
    <t>GSK211116HNF438</t>
  </si>
  <si>
    <t>GSK211116WKL791</t>
  </si>
  <si>
    <t>GSK211116QLC251</t>
  </si>
  <si>
    <t>GSK211116OQV361</t>
  </si>
  <si>
    <t>GSK211116CQM185</t>
  </si>
  <si>
    <t>GSK211116FNL572</t>
  </si>
  <si>
    <t>GSK211116CDH154</t>
  </si>
  <si>
    <t>GSK211116DHB346</t>
  </si>
  <si>
    <t>GSK211116CDI692</t>
  </si>
  <si>
    <t>GSK211116OLT765</t>
  </si>
  <si>
    <t>GSK211116CFD489</t>
  </si>
  <si>
    <t>GSK211116JQG752</t>
  </si>
  <si>
    <t>GSK211116JFV594</t>
  </si>
  <si>
    <t>GSK211116FVD750</t>
  </si>
  <si>
    <t>GSK211116TEX619</t>
  </si>
  <si>
    <t>GSK211115SMX345</t>
  </si>
  <si>
    <t>GSK211115QIN079</t>
  </si>
  <si>
    <t>GSK211115EJO024</t>
  </si>
  <si>
    <t>GSK211116ZHP370</t>
  </si>
  <si>
    <t>GSK211116WOG160</t>
  </si>
  <si>
    <t>GSK211116DFO126</t>
  </si>
  <si>
    <t>GSK211116LEM403</t>
  </si>
  <si>
    <t>GSK211116PZT047</t>
  </si>
  <si>
    <t>GSK211116QHD745</t>
  </si>
  <si>
    <t>DMD/2111/16/IOSB8219</t>
  </si>
  <si>
    <t>GSK211116SZT961</t>
  </si>
  <si>
    <t>GSK211116JIO103</t>
  </si>
  <si>
    <t>GSK211116VTE068</t>
  </si>
  <si>
    <t>GSK211116FEB293</t>
  </si>
  <si>
    <t>DMD/2111/16/MYGD1598</t>
  </si>
  <si>
    <t>GSK211116VXM175</t>
  </si>
  <si>
    <t>DMD/2111/16/MCKF8456</t>
  </si>
  <si>
    <t>GSK211116BYP809</t>
  </si>
  <si>
    <t>GSK211116OUM537</t>
  </si>
  <si>
    <t>DMD/2111/16/BIKD5319</t>
  </si>
  <si>
    <t>GSK211116TBA870</t>
  </si>
  <si>
    <t>GSK211116GAW582</t>
  </si>
  <si>
    <t>GSK211114OIY371</t>
  </si>
  <si>
    <t>GSK211114RCM380</t>
  </si>
  <si>
    <t>GSK211115OKR682</t>
  </si>
  <si>
    <t>GSK211116KEZ621</t>
  </si>
  <si>
    <t>GSK211116HRC426</t>
  </si>
  <si>
    <t>GSK211116AXN876</t>
  </si>
  <si>
    <t>GSK211116ONI762</t>
  </si>
  <si>
    <t>GSK211116TSF239</t>
  </si>
  <si>
    <t>GSK211116KYE057</t>
  </si>
  <si>
    <t>GSK211113DMV948</t>
  </si>
  <si>
    <t>GSK211114NCJ832</t>
  </si>
  <si>
    <t>GSK211116QAF135</t>
  </si>
  <si>
    <t>GSK211116YND360</t>
  </si>
  <si>
    <t>GSK211114JMN032</t>
  </si>
  <si>
    <t>GSK211114IES528</t>
  </si>
  <si>
    <t>GSK211114KZT982</t>
  </si>
  <si>
    <t>GSK211116JTY439</t>
  </si>
  <si>
    <t>GSK211116THW162</t>
  </si>
  <si>
    <t>GSK211116IQG163</t>
  </si>
  <si>
    <t>GSK211116XQK804</t>
  </si>
  <si>
    <t>GSK211116VLE348</t>
  </si>
  <si>
    <t>GSK211115GBC826</t>
  </si>
  <si>
    <t>GSK211114JRM586</t>
  </si>
  <si>
    <t>GSK211115LPK475</t>
  </si>
  <si>
    <t>GSK211116VQI981</t>
  </si>
  <si>
    <t>GSK211116KZF281</t>
  </si>
  <si>
    <t>GSK211116CFT416</t>
  </si>
  <si>
    <t>GSK211116OLI927</t>
  </si>
  <si>
    <t>GSK211116CGE129</t>
  </si>
  <si>
    <t>GSK211116EDN194</t>
  </si>
  <si>
    <t>GSK211116EVZ542</t>
  </si>
  <si>
    <t>GSK211116DFY651</t>
  </si>
  <si>
    <t>GSK211116FBQ436</t>
  </si>
  <si>
    <t>GSK211116TSK629</t>
  </si>
  <si>
    <t>GSK211116ESG536</t>
  </si>
  <si>
    <t>GSK211116ECG742</t>
  </si>
  <si>
    <t>GSK211116WNU837</t>
  </si>
  <si>
    <t>GSK211116YGO389</t>
  </si>
  <si>
    <t>GSK211116CYA430</t>
  </si>
  <si>
    <t>GSK211116UJM643</t>
  </si>
  <si>
    <t>GSK211116BOC163</t>
  </si>
  <si>
    <t>GSK211116HZV967</t>
  </si>
  <si>
    <t>GSK211116URB789</t>
  </si>
  <si>
    <t>GSK211116YGO570</t>
  </si>
  <si>
    <t>GSK211115UYB453</t>
  </si>
  <si>
    <t>GSK211116NEZ592</t>
  </si>
  <si>
    <t>GSK211116MWO419</t>
  </si>
  <si>
    <t>GSK211115DSH096</t>
  </si>
  <si>
    <t>GSK211116LVG931</t>
  </si>
  <si>
    <t>GSK211116AUG205</t>
  </si>
  <si>
    <t>GSK211116QKD214</t>
  </si>
  <si>
    <t>GSK211115AVY832</t>
  </si>
  <si>
    <t>GSK211116NTF072</t>
  </si>
  <si>
    <t>GSK211116GQL470</t>
  </si>
  <si>
    <t>GSK211116KYE852</t>
  </si>
  <si>
    <t>GSK211116NYS386</t>
  </si>
  <si>
    <t>GSK211116WHK273</t>
  </si>
  <si>
    <t>GSK211116KZH463</t>
  </si>
  <si>
    <t>GSK211114LBY728</t>
  </si>
  <si>
    <t>GSK211116PIJ629</t>
  </si>
  <si>
    <t>GSK211116MKL068</t>
  </si>
  <si>
    <t>GSK211116CSR682</t>
  </si>
  <si>
    <t>GSK211116VMZ312</t>
  </si>
  <si>
    <t>GSK211116LOA412</t>
  </si>
  <si>
    <t>GSK211116CEK694</t>
  </si>
  <si>
    <t>GSK211116RIH896</t>
  </si>
  <si>
    <t>GSK211116ZLA417</t>
  </si>
  <si>
    <t>GSK211116AOK368</t>
  </si>
  <si>
    <t>GSK211116QNO386</t>
  </si>
  <si>
    <t>GSK211116VTK498</t>
  </si>
  <si>
    <t>GSK211116WSL426</t>
  </si>
  <si>
    <t>GSK211116DFI706</t>
  </si>
  <si>
    <t>GSK211116NZF653</t>
  </si>
  <si>
    <t>GSK211116WEV279</t>
  </si>
  <si>
    <t>GSK211116ASE635</t>
  </si>
  <si>
    <t>GSK211115CRZ823</t>
  </si>
  <si>
    <t>GSK211116LFN506</t>
  </si>
  <si>
    <t>GSK211116NZU451</t>
  </si>
  <si>
    <t>GSK211116DEO507</t>
  </si>
  <si>
    <t>GSK211116UYA015</t>
  </si>
  <si>
    <t>GSK211116JTH357</t>
  </si>
  <si>
    <t>GSK211116XQZ965</t>
  </si>
  <si>
    <t>GSK211116OJX657</t>
  </si>
  <si>
    <t>GSK211116BNI295</t>
  </si>
  <si>
    <t>GSK211116VLX743</t>
  </si>
  <si>
    <t>GSK211116NPV527</t>
  </si>
  <si>
    <t>GSK211114YJA624</t>
  </si>
  <si>
    <t>GSK211116KPL376</t>
  </si>
  <si>
    <t>GSK211116KFJ320</t>
  </si>
  <si>
    <t>GSK211116NYR038</t>
  </si>
  <si>
    <t>GSK211116JFQ849</t>
  </si>
  <si>
    <t>GSK211116GIH831</t>
  </si>
  <si>
    <t>GSK211116AHN184</t>
  </si>
  <si>
    <t>GSK211116IRZ409</t>
  </si>
  <si>
    <t>GSK211116SWH389</t>
  </si>
  <si>
    <t>GSK211116QIS297</t>
  </si>
  <si>
    <t>GSK211116YNE964</t>
  </si>
  <si>
    <t>GSK211116NJO281</t>
  </si>
  <si>
    <t>GSK211116KEX904</t>
  </si>
  <si>
    <t>GSK211116IQE835</t>
  </si>
  <si>
    <t>GSK211116MWB419</t>
  </si>
  <si>
    <t>GSK211116HTC382</t>
  </si>
  <si>
    <t>GSK211116ZJN862</t>
  </si>
  <si>
    <t>GSK211116KAP714</t>
  </si>
  <si>
    <t>GSK211116YLQ028</t>
  </si>
  <si>
    <t>GSK211116GPW083</t>
  </si>
  <si>
    <t>GSK211116SJA964</t>
  </si>
  <si>
    <t>GSK211116QCS561</t>
  </si>
  <si>
    <t>GSK211116GCM914</t>
  </si>
  <si>
    <t>GSK211116IDW514</t>
  </si>
  <si>
    <t>GSK211116ZRB491</t>
  </si>
  <si>
    <t>GSK211116HCY496</t>
  </si>
  <si>
    <t>GSK211116PNE816</t>
  </si>
  <si>
    <t>GSK211116MWU764</t>
  </si>
  <si>
    <t>GSK211116WVG954</t>
  </si>
  <si>
    <t>GSK211116QJA482</t>
  </si>
  <si>
    <t>GSK211116WNP475</t>
  </si>
  <si>
    <t>GSK211116SBE752</t>
  </si>
  <si>
    <t>GSK211116ALJ147</t>
  </si>
  <si>
    <t>GSK211116CSR379</t>
  </si>
  <si>
    <t>GSK211116XKC720</t>
  </si>
  <si>
    <t>GSK211116HNQ732</t>
  </si>
  <si>
    <t>GSK211116IJW607</t>
  </si>
  <si>
    <t>GSK211116SFG541</t>
  </si>
  <si>
    <t>GSK211116ZPY716</t>
  </si>
  <si>
    <t>GSK211116JGS105</t>
  </si>
  <si>
    <t>GSK211116DBG603</t>
  </si>
  <si>
    <t>GSK211116NRJ953</t>
  </si>
  <si>
    <t>GSK211116NBH230</t>
  </si>
  <si>
    <t>GSK211116PIW628</t>
  </si>
  <si>
    <t>GSK211116RFM436</t>
  </si>
  <si>
    <t>GSK211116SEJ302</t>
  </si>
  <si>
    <t>GSK211116HKV657</t>
  </si>
  <si>
    <t>GSK211116SDY724</t>
  </si>
  <si>
    <t>GSK211116UKH012</t>
  </si>
  <si>
    <t>GSK211116KTD452</t>
  </si>
  <si>
    <t>GSK211116PUB537</t>
  </si>
  <si>
    <t>GSK211116BWY246</t>
  </si>
  <si>
    <t>GSK211116PJE548</t>
  </si>
  <si>
    <t>GSK211116EPO134</t>
  </si>
  <si>
    <t>GSK211116EWP751</t>
  </si>
  <si>
    <t>GSK211116BTM204</t>
  </si>
  <si>
    <t>GSK211116YXZ270</t>
  </si>
  <si>
    <t>GSK211116YNP425</t>
  </si>
  <si>
    <t>GSK211116YXM027</t>
  </si>
  <si>
    <t>GSK211116AVD293</t>
  </si>
  <si>
    <t>GSK211116RAO493</t>
  </si>
  <si>
    <t>GSK211116CFY962</t>
  </si>
  <si>
    <t>GSK211116NVE786</t>
  </si>
  <si>
    <t>GSK211116NJH546</t>
  </si>
  <si>
    <t>GSK211116DRF830</t>
  </si>
  <si>
    <t>GSK211116XRM567</t>
  </si>
  <si>
    <t>GSK211116ZKM514</t>
  </si>
  <si>
    <t>GSK211116NKP485</t>
  </si>
  <si>
    <t>GSK211116RQZ246</t>
  </si>
  <si>
    <t>GSK211116ZBR573</t>
  </si>
  <si>
    <t>GSK211116YDM798</t>
  </si>
  <si>
    <t>GSK211116EBO269</t>
  </si>
  <si>
    <t>GSK211116AYN589</t>
  </si>
  <si>
    <t>GSK211116GRO927</t>
  </si>
  <si>
    <t>GSK211116QIO906</t>
  </si>
  <si>
    <t>GSK211116FEO038</t>
  </si>
  <si>
    <t>GSK211116ECY835</t>
  </si>
  <si>
    <t>GSK211116QTP532</t>
  </si>
  <si>
    <t>GSK211116RAW214</t>
  </si>
  <si>
    <t>GSK211116HKR602</t>
  </si>
  <si>
    <t>GSK211116ELQ521</t>
  </si>
  <si>
    <t>GSK211116WTJ256</t>
  </si>
  <si>
    <t>GSK211116PEN563</t>
  </si>
  <si>
    <t>GSK211116QAN601</t>
  </si>
  <si>
    <t>GSK211116LRC496</t>
  </si>
  <si>
    <t>GSK211116PIY026</t>
  </si>
  <si>
    <t>GSK211116HQM430</t>
  </si>
  <si>
    <t>GSK211116LIC463</t>
  </si>
  <si>
    <t>GSK211116VDL528</t>
  </si>
  <si>
    <t>GSK211116LQO029</t>
  </si>
  <si>
    <t>GSK211116IZY891</t>
  </si>
  <si>
    <t>GSK211116DLH701</t>
  </si>
  <si>
    <t>GSK211116TBU032</t>
  </si>
  <si>
    <t>GSK211116OWI731</t>
  </si>
  <si>
    <t>GSK211116LYK853</t>
  </si>
  <si>
    <t>GSK211116UNW364</t>
  </si>
  <si>
    <t>GSK211116IWH614</t>
  </si>
  <si>
    <t>GSK211116RXF314</t>
  </si>
  <si>
    <t>GSK211116ZHL507</t>
  </si>
  <si>
    <t>GSK211116XYZ097</t>
  </si>
  <si>
    <t>GSK211116SUQ293</t>
  </si>
  <si>
    <t>GSK211116FUZ109</t>
  </si>
  <si>
    <t>GSK211116XNB213</t>
  </si>
  <si>
    <t>GSK211116VQG765</t>
  </si>
  <si>
    <t>GSK211116DYS036</t>
  </si>
  <si>
    <t>GSK211116VTZ780</t>
  </si>
  <si>
    <t>GSK211116OJC814</t>
  </si>
  <si>
    <t>GSK211115HUC289</t>
  </si>
  <si>
    <t>GSK211116RKV247</t>
  </si>
  <si>
    <t>GSK211116QFE047</t>
  </si>
  <si>
    <t>GSK211116WAJ407</t>
  </si>
  <si>
    <t>GSK211116VPO934</t>
  </si>
  <si>
    <t>GSK211116WUV138</t>
  </si>
  <si>
    <t>GSK211116AYN468</t>
  </si>
  <si>
    <t>GSK211116SGH584</t>
  </si>
  <si>
    <t>GSK211116YVN514</t>
  </si>
  <si>
    <t>GSK211116RZC452</t>
  </si>
  <si>
    <t>gsk211116xuj814</t>
  </si>
  <si>
    <t>GSK211116IUA123</t>
  </si>
  <si>
    <t>GSK211116OIQ190</t>
  </si>
  <si>
    <t>GSK211116OJC246</t>
  </si>
  <si>
    <t>GSK211116NBV761</t>
  </si>
  <si>
    <t>GSK211116NRQ239</t>
  </si>
  <si>
    <t>GSK211116JNF168</t>
  </si>
  <si>
    <t>GSK211116ACX013</t>
  </si>
  <si>
    <t>GSK211116RJM215</t>
  </si>
  <si>
    <t>GSK211116PMS631</t>
  </si>
  <si>
    <t>GSK211116OGK390</t>
  </si>
  <si>
    <t>GSK211116PQG937</t>
  </si>
  <si>
    <t>GSK211116JLK928</t>
  </si>
  <si>
    <t>GSK211116BPX527</t>
  </si>
  <si>
    <t>GSK211116MHT406</t>
  </si>
  <si>
    <t>GSK211116KGW032</t>
  </si>
  <si>
    <t>GSK211116XDS249</t>
  </si>
  <si>
    <t>GSK211116ZIV245</t>
  </si>
  <si>
    <t>GSK211116XRF812</t>
  </si>
  <si>
    <t>GSK211116WNS458</t>
  </si>
  <si>
    <t>GSK211116RHM978</t>
  </si>
  <si>
    <t>GSK211116OWF239</t>
  </si>
  <si>
    <t>GSK211116ONX534</t>
  </si>
  <si>
    <t>GSK211116EDY028</t>
  </si>
  <si>
    <t>GSK211116PUV642</t>
  </si>
  <si>
    <t>GSK211116MON625</t>
  </si>
  <si>
    <t>GSK211116VFK791</t>
  </si>
  <si>
    <t>GSK211116WQD168</t>
  </si>
  <si>
    <t>GSK211116CZN304</t>
  </si>
  <si>
    <t>GSK211116KEB276</t>
  </si>
  <si>
    <t>GSK211116DTA653</t>
  </si>
  <si>
    <t>GSK211116NCH271</t>
  </si>
  <si>
    <t>DMD/2111/16/HDIG8241</t>
  </si>
  <si>
    <t>GSK211116SVI240</t>
  </si>
  <si>
    <t>GSK211116BUY208</t>
  </si>
  <si>
    <t>GSK211116XPD423</t>
  </si>
  <si>
    <t>GSK211115GTU021</t>
  </si>
  <si>
    <t>GSK211116OYT789</t>
  </si>
  <si>
    <t>GSK211115YQK806</t>
  </si>
  <si>
    <t>GSK211116BPZ346</t>
  </si>
  <si>
    <t>DMD/2111/16/YDTL8524</t>
  </si>
  <si>
    <t>GSK211116MBP921</t>
  </si>
  <si>
    <t>DMD/2111/16/EOGA4829</t>
  </si>
  <si>
    <t>GSK211116HOY613</t>
  </si>
  <si>
    <t>GSK211116PMY174</t>
  </si>
  <si>
    <t>GSK211116HOQ823</t>
  </si>
  <si>
    <t>GSK211116CMD580</t>
  </si>
  <si>
    <t>DMD/2111/16/LCRU1698</t>
  </si>
  <si>
    <t>GSK211116BIV568</t>
  </si>
  <si>
    <t>GSK211116GZX276</t>
  </si>
  <si>
    <t>GSK211116YAX026</t>
  </si>
  <si>
    <t>GSK211116ZHR435</t>
  </si>
  <si>
    <t>GSK211116CPH971</t>
  </si>
  <si>
    <t>GSK211116UAQ498</t>
  </si>
  <si>
    <t>GSK211116TRS016</t>
  </si>
  <si>
    <t>GSK211116MEQ591</t>
  </si>
  <si>
    <t>GSK211116NBC508</t>
  </si>
  <si>
    <t>GSK211116AHD792</t>
  </si>
  <si>
    <t>GSK211116ADR952</t>
  </si>
  <si>
    <t>GSK211116NMW124</t>
  </si>
  <si>
    <t>DMD/2111/16/EIDX1203</t>
  </si>
  <si>
    <t>GSK211116XDS589</t>
  </si>
  <si>
    <t>GSK211116EGF340</t>
  </si>
  <si>
    <t>GSK211116QDX907</t>
  </si>
  <si>
    <t>GSK211116QMT871</t>
  </si>
  <si>
    <t>GSK211116MHL156</t>
  </si>
  <si>
    <t>GSK211116SUO431</t>
  </si>
  <si>
    <t>GSK211116TLV172</t>
  </si>
  <si>
    <t>GSK211116ZYX194</t>
  </si>
  <si>
    <t>GSK211116BEL015</t>
  </si>
  <si>
    <t>GSK211116PAZ802</t>
  </si>
  <si>
    <t>GSK211116XVL956</t>
  </si>
  <si>
    <t>GSK211116APK172</t>
  </si>
  <si>
    <t>GSK211116ISY468</t>
  </si>
  <si>
    <t>GSK211116GUS481</t>
  </si>
  <si>
    <t>GSK211116LCY908</t>
  </si>
  <si>
    <t>GSK211116MHF975</t>
  </si>
  <si>
    <t>GSK211116CGV439</t>
  </si>
  <si>
    <t>GSK211116XYC675</t>
  </si>
  <si>
    <t>GSK211116CEP870</t>
  </si>
  <si>
    <t>GSK211116SIH834</t>
  </si>
  <si>
    <t>GSK211116AEX052</t>
  </si>
  <si>
    <t>GSK211116ZPL701</t>
  </si>
  <si>
    <t>GSK211116KEG102</t>
  </si>
  <si>
    <t>GSK211116ZHT726</t>
  </si>
  <si>
    <t>GSK211116ZMF761</t>
  </si>
  <si>
    <t>GSK211116MIS481</t>
  </si>
  <si>
    <t>GSK211116DAP896</t>
  </si>
  <si>
    <t>GSK211116OYM264</t>
  </si>
  <si>
    <t>GSK211116OWJ174</t>
  </si>
  <si>
    <t>GSK211116QFU387</t>
  </si>
  <si>
    <t>GSK211116XIZ053</t>
  </si>
  <si>
    <t>GSK211116NCR705</t>
  </si>
  <si>
    <t>GSK211116MFQ079</t>
  </si>
  <si>
    <t>GSK211116IYR931</t>
  </si>
  <si>
    <t>GSK211116HMK801</t>
  </si>
  <si>
    <t>GSK211116AHM567</t>
  </si>
  <si>
    <t>GSK211116KXT915</t>
  </si>
  <si>
    <t>GSK211116KCP857</t>
  </si>
  <si>
    <t>DMD/2111/16/PEQT/5368</t>
  </si>
  <si>
    <t>GSK211116ALW917</t>
  </si>
  <si>
    <t>DMD/2111/17/SXPM5081</t>
  </si>
  <si>
    <t>GSK211115FUE430</t>
  </si>
  <si>
    <t>GSK211117VEL504</t>
  </si>
  <si>
    <t>GSK211117TAF095</t>
  </si>
  <si>
    <t>GSK211117BZA834</t>
  </si>
  <si>
    <t>GSK211117ZOI615</t>
  </si>
  <si>
    <t>GSK211116WTM104</t>
  </si>
  <si>
    <t>GSK211117VWF364</t>
  </si>
  <si>
    <t>GSK211116CYL095</t>
  </si>
  <si>
    <t>GSK211117HEQ415</t>
  </si>
  <si>
    <t>GSK211116WLU962</t>
  </si>
  <si>
    <t>GSK211117BWI237</t>
  </si>
  <si>
    <t>DMD/2111/17/PHLR6201</t>
  </si>
  <si>
    <t>GSK211117AYE581</t>
  </si>
  <si>
    <t>GSK211116YGC432</t>
  </si>
  <si>
    <t>GSK211116JOQ109</t>
  </si>
  <si>
    <t>GSK211117OZK314</t>
  </si>
  <si>
    <t>GSK211116AZJ712</t>
  </si>
  <si>
    <t>GSK211116KWY315</t>
  </si>
  <si>
    <t>GSK211116LNW973</t>
  </si>
  <si>
    <t>GSK211117KBT256</t>
  </si>
  <si>
    <t>GSK211117EIJ457</t>
  </si>
  <si>
    <t>GSK211117TOP603</t>
  </si>
  <si>
    <t>GSK211117IHO327</t>
  </si>
  <si>
    <t>GSK211117EJY053</t>
  </si>
  <si>
    <t>GSK211117HPY983</t>
  </si>
  <si>
    <t>GSK211117VFO912</t>
  </si>
  <si>
    <t>GSK211117FDY189</t>
  </si>
  <si>
    <t>DMD/2111/17/JRGN6193</t>
  </si>
  <si>
    <t>GSK211116TSI875</t>
  </si>
  <si>
    <t>DMD/2111/17/GDUJ1637</t>
  </si>
  <si>
    <t>GSK211117YHM516</t>
  </si>
  <si>
    <t>GSK211117SZB715</t>
  </si>
  <si>
    <t>GSK211117MGX073</t>
  </si>
  <si>
    <t>GSK211117MNZ048</t>
  </si>
  <si>
    <t>GSK211117UIB702</t>
  </si>
  <si>
    <t>GSK211117AZK512</t>
  </si>
  <si>
    <t>GSK211116CJD431</t>
  </si>
  <si>
    <t>GSK211117TZR861</t>
  </si>
  <si>
    <t>GSK211117KTZ217</t>
  </si>
  <si>
    <t>GSK211117QJG386</t>
  </si>
  <si>
    <t>GSK211117AQU273</t>
  </si>
  <si>
    <t>GSK211117EXV658</t>
  </si>
  <si>
    <t>GSK211116HMF037</t>
  </si>
  <si>
    <t>GSK211116KLN198</t>
  </si>
  <si>
    <t>GSK211117CGW207</t>
  </si>
  <si>
    <t>GSK211117GFU243</t>
  </si>
  <si>
    <t>GSK211117WDU357</t>
  </si>
  <si>
    <t>GSK211117JCI409</t>
  </si>
  <si>
    <t>GSK211117KJI701</t>
  </si>
  <si>
    <t>GSK211117QOT912</t>
  </si>
  <si>
    <t>GSK211117PJC298</t>
  </si>
  <si>
    <t>GSK211117OJP951</t>
  </si>
  <si>
    <t>GSK211117LWG286</t>
  </si>
  <si>
    <t>GSK211117XAE374</t>
  </si>
  <si>
    <t>GSK211117YAJ780</t>
  </si>
  <si>
    <t>GSK211117IWK654</t>
  </si>
  <si>
    <t>GSK211117VKC691</t>
  </si>
  <si>
    <t>GSK211117OXH176</t>
  </si>
  <si>
    <t>GSK211117VUA948</t>
  </si>
  <si>
    <t>GSK211117QMI374</t>
  </si>
  <si>
    <t>GSK211117HSU741</t>
  </si>
  <si>
    <t>GSK211116QWM491</t>
  </si>
  <si>
    <t>GSK211117XQI598</t>
  </si>
  <si>
    <t>GSK211116VTL493</t>
  </si>
  <si>
    <t>GSK211115GAD017</t>
  </si>
  <si>
    <t>GSK211117BAR712</t>
  </si>
  <si>
    <t>GSK211117IDN213</t>
  </si>
  <si>
    <t>GSK211117WRN692</t>
  </si>
  <si>
    <t>GSK211117HXC183</t>
  </si>
  <si>
    <t>GSK211117RYG801</t>
  </si>
  <si>
    <t>GSK211117WRG265</t>
  </si>
  <si>
    <t>GSK211117PRG839</t>
  </si>
  <si>
    <t>GSK211117TGZ795</t>
  </si>
  <si>
    <t>GSK211117QUF167</t>
  </si>
  <si>
    <t>GSK211117RSJ473</t>
  </si>
  <si>
    <t>GSK211117PNH928</t>
  </si>
  <si>
    <t>GSK211117NWU745</t>
  </si>
  <si>
    <t>GSK211117DVN724</t>
  </si>
  <si>
    <t>GSK211117EYW073</t>
  </si>
  <si>
    <t>GSK211117LRK236</t>
  </si>
  <si>
    <t>GSK211117DSP279</t>
  </si>
  <si>
    <t>GSK211116PRV826</t>
  </si>
  <si>
    <t>GSK211117FMA862</t>
  </si>
  <si>
    <t>GSK211117QMY076</t>
  </si>
  <si>
    <t>GSK211117QTB729</t>
  </si>
  <si>
    <t>GSK211117RAV625</t>
  </si>
  <si>
    <t>GSK211116XRY815</t>
  </si>
  <si>
    <t>GSK211116JHP861</t>
  </si>
  <si>
    <t>GSK211116EXL105</t>
  </si>
  <si>
    <t>GSK211117UGR764</t>
  </si>
  <si>
    <t>GSK211117XTI421</t>
  </si>
  <si>
    <t>GSK211115IXF051</t>
  </si>
  <si>
    <t>GSK211117BDC073</t>
  </si>
  <si>
    <t>GSK211117IPA962</t>
  </si>
  <si>
    <t>GSK211117YFA071</t>
  </si>
  <si>
    <t>GSK211117JEC654</t>
  </si>
  <si>
    <t>GSK211117RGF175</t>
  </si>
  <si>
    <t>GSK211116GXI461</t>
  </si>
  <si>
    <t>GSK211117PVL354</t>
  </si>
  <si>
    <t>GSK211117YUR431</t>
  </si>
  <si>
    <t>GSK211116IUK108</t>
  </si>
  <si>
    <t>GSK211117ZYQ068</t>
  </si>
  <si>
    <t>GSK211116MHR647</t>
  </si>
  <si>
    <t>GSK211117RWQ139</t>
  </si>
  <si>
    <t>GSK211115FQX693</t>
  </si>
  <si>
    <t>GSK211117TMA942</t>
  </si>
  <si>
    <t>GSK211117ANE102</t>
  </si>
  <si>
    <t>GSK211117WVA534</t>
  </si>
  <si>
    <t>GSK211116MES927</t>
  </si>
  <si>
    <t>GSK211117BRQ156</t>
  </si>
  <si>
    <t>GSK211117IEY820</t>
  </si>
  <si>
    <t>GSK211116CRM406</t>
  </si>
  <si>
    <t>GSK211117DAQ130</t>
  </si>
  <si>
    <t>GSK211117CSN526</t>
  </si>
  <si>
    <t>GSK211116AEO398</t>
  </si>
  <si>
    <t>GSK211117BSD173</t>
  </si>
  <si>
    <t>GSK211117KDQ487</t>
  </si>
  <si>
    <t>GSK211117WIS402</t>
  </si>
  <si>
    <t>GSK211117SRH786</t>
  </si>
  <si>
    <t>GSK211117WYR140</t>
  </si>
  <si>
    <t>GSK211117ATB495</t>
  </si>
  <si>
    <t>GSK211116LZX852</t>
  </si>
  <si>
    <t>GSK211117FTG179</t>
  </si>
  <si>
    <t>GSK211117EWI420</t>
  </si>
  <si>
    <t>GSK211117QEW631</t>
  </si>
  <si>
    <t>GSK211115XVI769</t>
  </si>
  <si>
    <t>GSK211117FDL489</t>
  </si>
  <si>
    <t>GSK211117LQM548</t>
  </si>
  <si>
    <t>GSK211117TMO578</t>
  </si>
  <si>
    <t>GSK211116DGX826</t>
  </si>
  <si>
    <t>GSK211117TMX936</t>
  </si>
  <si>
    <t>GSK211116EUO798</t>
  </si>
  <si>
    <t>GSK211117FZN864</t>
  </si>
  <si>
    <t>GSK211116CPR918</t>
  </si>
  <si>
    <t>GSK211117YZA203</t>
  </si>
  <si>
    <t>GSK211117YQS167</t>
  </si>
  <si>
    <t>GSK211117JHW913</t>
  </si>
  <si>
    <t>GSK211117SJU618</t>
  </si>
  <si>
    <t>GSK211116TAE193</t>
  </si>
  <si>
    <t>GSK211117WTV918</t>
  </si>
  <si>
    <t>GSK211117DIU724</t>
  </si>
  <si>
    <t>GSK211117ULH029</t>
  </si>
  <si>
    <t>GSK211117RES109</t>
  </si>
  <si>
    <t>GSK211117XEU509</t>
  </si>
  <si>
    <t>GSK211117LOF769</t>
  </si>
  <si>
    <t>GSK211117MSA549</t>
  </si>
  <si>
    <t>GSK211117ORW406</t>
  </si>
  <si>
    <t>GSK211117UMZ516</t>
  </si>
  <si>
    <t>GSK211116YRB895</t>
  </si>
  <si>
    <t>GSK211117QFR658</t>
  </si>
  <si>
    <t>GSK211117VUN638</t>
  </si>
  <si>
    <t>GSK211117LIF816</t>
  </si>
  <si>
    <t>GSK211117SDO942</t>
  </si>
  <si>
    <t>GSK211117MND706</t>
  </si>
  <si>
    <t>GSK211116TNL439</t>
  </si>
  <si>
    <t>GSK211117BGO621</t>
  </si>
  <si>
    <t>GSK211117UHB684</t>
  </si>
  <si>
    <t>GSK211116DVY650</t>
  </si>
  <si>
    <t>GSK211117PNJ169</t>
  </si>
  <si>
    <t>GSK211117ETN835</t>
  </si>
  <si>
    <t>GSK211117WEB104</t>
  </si>
  <si>
    <t>GSK211117WRK854</t>
  </si>
  <si>
    <t>GSK211116JUI917</t>
  </si>
  <si>
    <t>GSK211117ROU760</t>
  </si>
  <si>
    <t>GSK211117CIY072</t>
  </si>
  <si>
    <t>GSK211117MDV870</t>
  </si>
  <si>
    <t>GSK211117UEN718</t>
  </si>
  <si>
    <t>GSK211117GBQ562</t>
  </si>
  <si>
    <t>GSK211117HNC983</t>
  </si>
  <si>
    <t>GSK211117BPT967</t>
  </si>
  <si>
    <t>GSK211117SNF361</t>
  </si>
  <si>
    <t>GSK211117HUQ538</t>
  </si>
  <si>
    <t>GSK211117MYH186</t>
  </si>
  <si>
    <t>GSK211117BWC615</t>
  </si>
  <si>
    <t>GSK211117HBG672</t>
  </si>
  <si>
    <t>GSK211117CJY965</t>
  </si>
  <si>
    <t>GSK211117VBC845</t>
  </si>
  <si>
    <t>GSK211117ZGB805</t>
  </si>
  <si>
    <t>GSK211117OTV439</t>
  </si>
  <si>
    <t>GSK211116BZN348</t>
  </si>
  <si>
    <t>GSK211117OLH185</t>
  </si>
  <si>
    <t>GSK211117DSQ736</t>
  </si>
  <si>
    <t>GSK211117LFC052</t>
  </si>
  <si>
    <t>GSK211117FXG643</t>
  </si>
  <si>
    <t>GSK211117FZX436</t>
  </si>
  <si>
    <t>GSK211117QKR306</t>
  </si>
  <si>
    <t>GSK211117ETR960</t>
  </si>
  <si>
    <t>GSK211117BEI239</t>
  </si>
  <si>
    <t>GSK211117FVY103</t>
  </si>
  <si>
    <t>GSK211117WMN876</t>
  </si>
  <si>
    <t>GSK211117IQJ578</t>
  </si>
  <si>
    <t>GSK211117CPR415</t>
  </si>
  <si>
    <t>GSK211117XNW607</t>
  </si>
  <si>
    <t>GSK211117LCI658</t>
  </si>
  <si>
    <t>GSK211117RNI295</t>
  </si>
  <si>
    <t>GSK211117TXZ289</t>
  </si>
  <si>
    <t>GSK211117CMQ654</t>
  </si>
  <si>
    <t>GSK211117DPE780</t>
  </si>
  <si>
    <t>GSK211117NIZ619</t>
  </si>
  <si>
    <t>GSK211117HGI701</t>
  </si>
  <si>
    <t>GSK211116RZY703</t>
  </si>
  <si>
    <t>GSK211117MGI451</t>
  </si>
  <si>
    <t>GSK211117YTO562</t>
  </si>
  <si>
    <t>GSK211117GBM537</t>
  </si>
  <si>
    <t>GSK211117URA712</t>
  </si>
  <si>
    <t>GSK211117NVQ450</t>
  </si>
  <si>
    <t>GSK211117GAP814</t>
  </si>
  <si>
    <t>GSK211116ZBU702</t>
  </si>
  <si>
    <t>GSK211117DEP418</t>
  </si>
  <si>
    <t>GSK211117IWG847</t>
  </si>
  <si>
    <t>GSK211117BZV542</t>
  </si>
  <si>
    <t>GSK211117LQA217</t>
  </si>
  <si>
    <t>GSK211116GLH397</t>
  </si>
  <si>
    <t>GSK211117IVW324</t>
  </si>
  <si>
    <t>GSK211117GKE924</t>
  </si>
  <si>
    <t>GSK211116WMI762</t>
  </si>
  <si>
    <t>GSK211116HYP076</t>
  </si>
  <si>
    <t>GSK211117LRU518</t>
  </si>
  <si>
    <t>GSK211117WAE523</t>
  </si>
  <si>
    <t>GSK211116RUW698</t>
  </si>
  <si>
    <t>GSK211117VTM132</t>
  </si>
  <si>
    <t>GSK211116FHE856</t>
  </si>
  <si>
    <t>GSK211117IGK324</t>
  </si>
  <si>
    <t>GSK211117CXA032</t>
  </si>
  <si>
    <t>GSK211117AEI734</t>
  </si>
  <si>
    <t>GSK211117TGP952</t>
  </si>
  <si>
    <t>GSK211117MKS860</t>
  </si>
  <si>
    <t>GSK211116LKY374</t>
  </si>
  <si>
    <t>GSK211117REL814</t>
  </si>
  <si>
    <t>DMD/2111/17/MNLP9538</t>
  </si>
  <si>
    <t xml:space="preserve">  GSK211117RNV209</t>
  </si>
  <si>
    <t>DMD/2111/17/MDJQ8164</t>
  </si>
  <si>
    <t>GSK211117ECS284</t>
  </si>
  <si>
    <t>GSK211117UYR604</t>
  </si>
  <si>
    <t>GSK211117KNB391</t>
  </si>
  <si>
    <t>GSK211117OLD765</t>
  </si>
  <si>
    <t>GSK211117JEK614</t>
  </si>
  <si>
    <t>GSK211117TMG723</t>
  </si>
  <si>
    <t>GSK211117RIS204</t>
  </si>
  <si>
    <t>GSK211117HUP196</t>
  </si>
  <si>
    <t>GSK211117AIH297</t>
  </si>
  <si>
    <t>GSK211117EGO130</t>
  </si>
  <si>
    <t>GSK211117BWY856</t>
  </si>
  <si>
    <t>GSK211117EJG803</t>
  </si>
  <si>
    <t>GSK211117WEC892</t>
  </si>
  <si>
    <t>GSK211117MCB218</t>
  </si>
  <si>
    <t>GSK211117YIG759</t>
  </si>
  <si>
    <t>GSK211117SJU789</t>
  </si>
  <si>
    <t>GSK211117KIV360</t>
  </si>
  <si>
    <t>GSK211117EYT375</t>
  </si>
  <si>
    <t>GSK211117KGX695</t>
  </si>
  <si>
    <t>GSK211117FEA920</t>
  </si>
  <si>
    <t>GSK211117PLC793</t>
  </si>
  <si>
    <t>GSK211117KGI132</t>
  </si>
  <si>
    <t>GSK211116AGI567</t>
  </si>
  <si>
    <t>GSK211116GYH681</t>
  </si>
  <si>
    <t>GSK211116TWR304</t>
  </si>
  <si>
    <t>GSK211116YKP158</t>
  </si>
  <si>
    <t>GSK211116DEW593</t>
  </si>
  <si>
    <t>GSK211116XSJ623</t>
  </si>
  <si>
    <t>GSK211117PLA890</t>
  </si>
  <si>
    <t>GSK211117BKJ361</t>
  </si>
  <si>
    <t>GSK211116SRL734</t>
  </si>
  <si>
    <t>GSK211116RNQ975</t>
  </si>
  <si>
    <t>GSK211116NSE187</t>
  </si>
  <si>
    <t>GSK211117XFN862</t>
  </si>
  <si>
    <t>GSK211117MIB213</t>
  </si>
  <si>
    <t>GSK211116IDC634</t>
  </si>
  <si>
    <t>GSK211117QPU571</t>
  </si>
  <si>
    <t>GSK211117ZMC972</t>
  </si>
  <si>
    <t>GSK211117RHT765</t>
  </si>
  <si>
    <t>GSK211116PIT906</t>
  </si>
  <si>
    <t>GSK211116HUZ189</t>
  </si>
  <si>
    <t>GSK211117VDH953</t>
  </si>
  <si>
    <t>GSK211117DCS971</t>
  </si>
  <si>
    <t>GSK211117QTR458</t>
  </si>
  <si>
    <t>GSK211117GQD421</t>
  </si>
  <si>
    <t>GSK211117DUN031</t>
  </si>
  <si>
    <t>GSK211117WOU761</t>
  </si>
  <si>
    <t>GSK211117PAD740</t>
  </si>
  <si>
    <t>GSK211116JMG958</t>
  </si>
  <si>
    <t>GSK211117FJV037</t>
  </si>
  <si>
    <t>GSK211117INF250</t>
  </si>
  <si>
    <t>GSK211117HIC369</t>
  </si>
  <si>
    <t>GSK211117CFX729</t>
  </si>
  <si>
    <t>GSK211117EAJ562</t>
  </si>
  <si>
    <t>GSK211117EMA890</t>
  </si>
  <si>
    <t>GSK211117JSR836</t>
  </si>
  <si>
    <t>GSK211117TDB590</t>
  </si>
  <si>
    <t>GSK211117BUQ098</t>
  </si>
  <si>
    <t>GSK211117JEK579</t>
  </si>
  <si>
    <t>GSK211117CJM386</t>
  </si>
  <si>
    <t>GSK211117FWR427</t>
  </si>
  <si>
    <t>GSK211117UHR139</t>
  </si>
  <si>
    <t>GSK211117WKN821</t>
  </si>
  <si>
    <t>GSK211117RIU487</t>
  </si>
  <si>
    <t>GSK211117GTP639</t>
  </si>
  <si>
    <t>GSK211117ZFR374</t>
  </si>
  <si>
    <t>GSK211117GOC823</t>
  </si>
  <si>
    <t>GSK211117VBI682</t>
  </si>
  <si>
    <t>GSK211117CNF532</t>
  </si>
  <si>
    <t>GSK211117TCU150</t>
  </si>
  <si>
    <t>GSK211117MSV571</t>
  </si>
  <si>
    <t>GSK211117YSD298</t>
  </si>
  <si>
    <t>GSK211117OLJ912</t>
  </si>
  <si>
    <t>DMD/2111/17/FGHE1387</t>
  </si>
  <si>
    <t>GSK211117UYD936</t>
  </si>
  <si>
    <t>GSK211117VEA450</t>
  </si>
  <si>
    <t>DMD/2111/18/HOBS9382</t>
  </si>
  <si>
    <t>GSK211118ZKQ126</t>
  </si>
  <si>
    <t>GSK211118WSK752</t>
  </si>
  <si>
    <t>GSK211118ANC397</t>
  </si>
  <si>
    <t>GSK211117ZFT139</t>
  </si>
  <si>
    <t>GSK211117ESF093</t>
  </si>
  <si>
    <t>GSK211118GKF932</t>
  </si>
  <si>
    <t>GSK211118IZT637</t>
  </si>
  <si>
    <t>GSK211118RMO859</t>
  </si>
  <si>
    <t>GSK211117WTM823</t>
  </si>
  <si>
    <t>GSK211118AMU309</t>
  </si>
  <si>
    <t>GSK211117ILG709</t>
  </si>
  <si>
    <t>GSK211117JXC753</t>
  </si>
  <si>
    <t>GSK211118IYV376</t>
  </si>
  <si>
    <t>GSK211118HCU724</t>
  </si>
  <si>
    <t>GSK211118ZWA291</t>
  </si>
  <si>
    <t>GSK211118IXA786</t>
  </si>
  <si>
    <t>GSK211118IYX546</t>
  </si>
  <si>
    <t>GSK211117LGK307</t>
  </si>
  <si>
    <t>GSK211118VTL107</t>
  </si>
  <si>
    <t>GSK211118ONF130</t>
  </si>
  <si>
    <t>GSK211118YVJ461</t>
  </si>
  <si>
    <t>GSK211118RXF173</t>
  </si>
  <si>
    <t>GSK211118IMH283</t>
  </si>
  <si>
    <t>GSK211118YPX195</t>
  </si>
  <si>
    <t>GSK211118FLQ531</t>
  </si>
  <si>
    <t>GSK211118GOU096</t>
  </si>
  <si>
    <t>GSK211118ZBP265</t>
  </si>
  <si>
    <t>GSK211118HUR940</t>
  </si>
  <si>
    <t>GSK211118UVN847</t>
  </si>
  <si>
    <t>GSK211117PIV695</t>
  </si>
  <si>
    <t>GSK211118AJG973</t>
  </si>
  <si>
    <t>GSK211117FES049</t>
  </si>
  <si>
    <t>GSK211117GFM127</t>
  </si>
  <si>
    <t>GSK211118OGC340</t>
  </si>
  <si>
    <t>GSK211118CZS784</t>
  </si>
  <si>
    <t>GSK211118QXC508</t>
  </si>
  <si>
    <t>GSK211118CJK438</t>
  </si>
  <si>
    <t>GSK211118AQL735</t>
  </si>
  <si>
    <t>GSK211118RQB026</t>
  </si>
  <si>
    <t>GSK211118QJF081</t>
  </si>
  <si>
    <t>GSK211118OGX517</t>
  </si>
  <si>
    <t>GSK211118YSD180</t>
  </si>
  <si>
    <t>GSK211118MXK735</t>
  </si>
  <si>
    <t>GSK211118WLE421</t>
  </si>
  <si>
    <t>GSK211118NGP629</t>
  </si>
  <si>
    <t>GSK211118EBF076</t>
  </si>
  <si>
    <t>GSK211118LUR384</t>
  </si>
  <si>
    <t>GSK211118GRL951</t>
  </si>
  <si>
    <t>GSK211118PTW730</t>
  </si>
  <si>
    <t>GSK211118WYT708</t>
  </si>
  <si>
    <t>GSK211118PSF601</t>
  </si>
  <si>
    <t>GSK211118WNX364</t>
  </si>
  <si>
    <t>GSK211118SNY497</t>
  </si>
  <si>
    <t>GSK211118QNM637</t>
  </si>
  <si>
    <t>GSK211118PJX936</t>
  </si>
  <si>
    <t>11/23/2021 SYARIF MOHARDI</t>
  </si>
  <si>
    <t>DMD/2111/18/ACLP5109</t>
  </si>
  <si>
    <t>GSK211118HKJ025</t>
  </si>
  <si>
    <t>GSK211118HPJ124</t>
  </si>
  <si>
    <t>GSK211118GYP709</t>
  </si>
  <si>
    <t>GSK211118QMS704</t>
  </si>
  <si>
    <t>GSK211118AOD492</t>
  </si>
  <si>
    <t>GSK211118CXY382</t>
  </si>
  <si>
    <t>GSK211118NPL629</t>
  </si>
  <si>
    <t>GSK211118QYO385</t>
  </si>
  <si>
    <t>GSK211118AXN213</t>
  </si>
  <si>
    <t>GSK211118EOB542</t>
  </si>
  <si>
    <t>GSK211118HBL782</t>
  </si>
  <si>
    <t>GSK211118PEA864</t>
  </si>
  <si>
    <t>GSK211117JRE382</t>
  </si>
  <si>
    <t>GSK211118MGQ879</t>
  </si>
  <si>
    <t>GSK211117KOY049</t>
  </si>
  <si>
    <t>GSK211118EOZ634</t>
  </si>
  <si>
    <t>GSK211117SJK379</t>
  </si>
  <si>
    <t>GSK211118NDB753</t>
  </si>
  <si>
    <t>GSK211118ALG613</t>
  </si>
  <si>
    <t>GSK211118JDQ475</t>
  </si>
  <si>
    <t>DMD/2111/18/BWJC3965</t>
  </si>
  <si>
    <t>GSK211118IYG924</t>
  </si>
  <si>
    <t>DMD/2111/18/JIPT7063</t>
  </si>
  <si>
    <t>GSK211117DLP687</t>
  </si>
  <si>
    <t>GSK211118YDF048</t>
  </si>
  <si>
    <t>GSK211118BLF496</t>
  </si>
  <si>
    <t>GSK211118ICY579</t>
  </si>
  <si>
    <t>GSK211117HGN423</t>
  </si>
  <si>
    <t>GSK211118HIR910</t>
  </si>
  <si>
    <t>GSK211118USX572</t>
  </si>
  <si>
    <t>GSK211118EVI239</t>
  </si>
  <si>
    <t>GSK211118WCY453</t>
  </si>
  <si>
    <t>GSK211118OAM740</t>
  </si>
  <si>
    <t>GSK211118CSB674</t>
  </si>
  <si>
    <t>GSK211118MYN893</t>
  </si>
  <si>
    <t>GSK211118PIC186</t>
  </si>
  <si>
    <t>GSK211118ZEU839</t>
  </si>
  <si>
    <t>GSK211118LIZ137</t>
  </si>
  <si>
    <t>GSK211118WRQ847</t>
  </si>
  <si>
    <t>GSK211118YVQ829</t>
  </si>
  <si>
    <t>GSK211117ASO475</t>
  </si>
  <si>
    <t>GSK211118FSZ187</t>
  </si>
  <si>
    <t>GSK211118USC783</t>
  </si>
  <si>
    <t>GSK211117HZV430</t>
  </si>
  <si>
    <t>GSK211118HXK678</t>
  </si>
  <si>
    <t>GSK211118FYV932</t>
  </si>
  <si>
    <t>GSK211118ESL147</t>
  </si>
  <si>
    <t>GSK211118UHG815</t>
  </si>
  <si>
    <t>GSK211118HLX386</t>
  </si>
  <si>
    <t>GSK211117NDV918</t>
  </si>
  <si>
    <t>GSK211118NES018</t>
  </si>
  <si>
    <t>GSK211118RWU625</t>
  </si>
  <si>
    <t>GSK211118GSD520</t>
  </si>
  <si>
    <t>GSK211117KXF391</t>
  </si>
  <si>
    <t>GSK211117SMH509</t>
  </si>
  <si>
    <t>GSK211118KCS398</t>
  </si>
  <si>
    <t>GSK211118YNU712</t>
  </si>
  <si>
    <t>GSK211118FUJ456</t>
  </si>
  <si>
    <t>GSK211117HGK249</t>
  </si>
  <si>
    <t>GSK211117SVL586</t>
  </si>
  <si>
    <t>GSK211118ELM058</t>
  </si>
  <si>
    <t>GSK211118CGR530</t>
  </si>
  <si>
    <t>GSK211118PZI360</t>
  </si>
  <si>
    <t>GSK211118ITL814</t>
  </si>
  <si>
    <t>GSK211118MRF735</t>
  </si>
  <si>
    <t>GSK211118WXQ923</t>
  </si>
  <si>
    <t>GSK211118HLB084</t>
  </si>
  <si>
    <t>GSK211117WBT817</t>
  </si>
  <si>
    <t>GSK211118APG794</t>
  </si>
  <si>
    <t>GSK211118PNG294</t>
  </si>
  <si>
    <t>GSK211118HNS962</t>
  </si>
  <si>
    <t>GSK211118OLI615</t>
  </si>
  <si>
    <t>GSK211118URH497</t>
  </si>
  <si>
    <t>GSK211118IJT029</t>
  </si>
  <si>
    <t>GSK211118NFZ341</t>
  </si>
  <si>
    <t>GSK211117JNS437</t>
  </si>
  <si>
    <t>GSK211118TDF530</t>
  </si>
  <si>
    <t>GSK211118MNQ951</t>
  </si>
  <si>
    <t>GSK211118UFW021</t>
  </si>
  <si>
    <t>GSK211118ZOX562</t>
  </si>
  <si>
    <t>GSK211118YNA037</t>
  </si>
  <si>
    <t>GSK211118ASL659</t>
  </si>
  <si>
    <t>GSK211118YFO084</t>
  </si>
  <si>
    <t>GSK211117LAX190</t>
  </si>
  <si>
    <t>GSK211118CXA210</t>
  </si>
  <si>
    <t>GSK211118QTR174</t>
  </si>
  <si>
    <t>GSK211118LCW452</t>
  </si>
  <si>
    <t>GSK211118JST928</t>
  </si>
  <si>
    <t>GSK211118MJX874</t>
  </si>
  <si>
    <t>GSK211118AUM198</t>
  </si>
  <si>
    <t>GSK211118LSW347</t>
  </si>
  <si>
    <t>GSK211118IUF036</t>
  </si>
  <si>
    <t>GSK211118HCI960</t>
  </si>
  <si>
    <t>GSK211118GTK985</t>
  </si>
  <si>
    <t>GSK211118UWN194</t>
  </si>
  <si>
    <t>GSK211118XVF718</t>
  </si>
  <si>
    <t>GSK211118JAT163</t>
  </si>
  <si>
    <t>GSK211118JZD875</t>
  </si>
  <si>
    <t>GSK211118ZJM724</t>
  </si>
  <si>
    <t>GSK211118YJU309</t>
  </si>
  <si>
    <t>GSK211118XZU215</t>
  </si>
  <si>
    <t>GSK211118COM736</t>
  </si>
  <si>
    <t>GSK211118SKC849</t>
  </si>
  <si>
    <t>GSK211117QFJ953</t>
  </si>
  <si>
    <t>GSK211118TVJ297</t>
  </si>
  <si>
    <t>GSK211118XMK409</t>
  </si>
  <si>
    <t>GSK211118BGL670</t>
  </si>
  <si>
    <t>GSK211118XEA017</t>
  </si>
  <si>
    <t>GSK211118BAV925</t>
  </si>
  <si>
    <t>GSK211117KAY853</t>
  </si>
  <si>
    <t>GSK211118GBE934</t>
  </si>
  <si>
    <t>GSK211118LYU634</t>
  </si>
  <si>
    <t>GSK211118OHP917</t>
  </si>
  <si>
    <t>GSK211117ZIJ362</t>
  </si>
  <si>
    <t>GSK211118SVG967</t>
  </si>
  <si>
    <t>GSK211118YHF739</t>
  </si>
  <si>
    <t>GSK211118NQK621</t>
  </si>
  <si>
    <t>GSK211117WEU217</t>
  </si>
  <si>
    <t>GSK211117DEB312</t>
  </si>
  <si>
    <t>GSK211118PZJ843</t>
  </si>
  <si>
    <t>GSK211118DVB481</t>
  </si>
  <si>
    <t>GSK211118MXI934</t>
  </si>
  <si>
    <t>GSK211118JLW423</t>
  </si>
  <si>
    <t>GSK211118YNT549</t>
  </si>
  <si>
    <t>GSK211118ATN764</t>
  </si>
  <si>
    <t>GSK211118CHK690</t>
  </si>
  <si>
    <t>GSK211118ZGF295</t>
  </si>
  <si>
    <t>GSK211118NLG034</t>
  </si>
  <si>
    <t>GSK211118OXW523</t>
  </si>
  <si>
    <t>GSK211118BIW569</t>
  </si>
  <si>
    <t>GSK211118GCH431</t>
  </si>
  <si>
    <t>GSK211117QIB713</t>
  </si>
  <si>
    <t>GSK211118DPF249</t>
  </si>
  <si>
    <t>GSK211118MGH394</t>
  </si>
  <si>
    <t>GSK211118QGT865</t>
  </si>
  <si>
    <t>GSK211118RYM845</t>
  </si>
  <si>
    <t>GSK211118QZO982</t>
  </si>
  <si>
    <t>GSK211118CPO986</t>
  </si>
  <si>
    <t>GSK211118UFG614</t>
  </si>
  <si>
    <t>GSK211117IBH924</t>
  </si>
  <si>
    <t>GSK211117RKI023</t>
  </si>
  <si>
    <t>GSK211118MRS021</t>
  </si>
  <si>
    <t>GSK211118GIK978</t>
  </si>
  <si>
    <t>GSK211118MAR805</t>
  </si>
  <si>
    <t>GSK211118OIV065</t>
  </si>
  <si>
    <t>GSK211118QTF157</t>
  </si>
  <si>
    <t>GSK211118DEF374</t>
  </si>
  <si>
    <t>GSK211118DYZ962</t>
  </si>
  <si>
    <t>GSK211117YMI792</t>
  </si>
  <si>
    <t>GSK211118ICU471</t>
  </si>
  <si>
    <t>GSK211118XCK162</t>
  </si>
  <si>
    <t>GSK211118FWU864</t>
  </si>
  <si>
    <t>GSK211118NLP186</t>
  </si>
  <si>
    <t>GSK211116OHE923</t>
  </si>
  <si>
    <t>GSK211118KXI025</t>
  </si>
  <si>
    <t>GSK211118FMC106</t>
  </si>
  <si>
    <t>GSK211118HFJ981</t>
  </si>
  <si>
    <t>GSK211117MGL571</t>
  </si>
  <si>
    <t>GSK211118IAW185</t>
  </si>
  <si>
    <t>GSK211118BZG927</t>
  </si>
  <si>
    <t>GSK211118YNL942</t>
  </si>
  <si>
    <t>GSK211118QBU542</t>
  </si>
  <si>
    <t>GSK211118AJC174</t>
  </si>
  <si>
    <t>GSK211118JDP614</t>
  </si>
  <si>
    <t>GSK211118HCY083</t>
  </si>
  <si>
    <t>GSK211118LFA730</t>
  </si>
  <si>
    <t>GSK211118ZGQ352</t>
  </si>
  <si>
    <t>GSK211118KHE582</t>
  </si>
  <si>
    <t>GSK211118SVH943</t>
  </si>
  <si>
    <t>GSK211118FQW089</t>
  </si>
  <si>
    <t>GSK211118ATW398</t>
  </si>
  <si>
    <t>GSK211118KDB320</t>
  </si>
  <si>
    <t>GSK211118YQH768</t>
  </si>
  <si>
    <t>GSK211118IDA895</t>
  </si>
  <si>
    <t>GSK211118ZKN764</t>
  </si>
  <si>
    <t>GSK211118ZYQ764</t>
  </si>
  <si>
    <t>GSK211118JMK729</t>
  </si>
  <si>
    <t>GSK211118WDJ017</t>
  </si>
  <si>
    <t>GSK211118MPL480</t>
  </si>
  <si>
    <t>GSK211118JUD052</t>
  </si>
  <si>
    <t>GSK211118DNJ075</t>
  </si>
  <si>
    <t>GSK211118SFU804</t>
  </si>
  <si>
    <t>GSK211118SNL950</t>
  </si>
  <si>
    <t>GSK211118LIH879</t>
  </si>
  <si>
    <t>GSK211118DPI689</t>
  </si>
  <si>
    <t>DMD/2111/18/JPCR1394</t>
  </si>
  <si>
    <t>GSK211118TCG275</t>
  </si>
  <si>
    <t>GSK211118HOY548</t>
  </si>
  <si>
    <t>GSK211118RGM932</t>
  </si>
  <si>
    <t>GSK211118YTG529</t>
  </si>
  <si>
    <t>GSK211118WLZ215</t>
  </si>
  <si>
    <t>GSK211118ZUW168</t>
  </si>
  <si>
    <t>GSK211118VEI243</t>
  </si>
  <si>
    <t>GSK211117GAW594</t>
  </si>
  <si>
    <t>GSK211118PHK123</t>
  </si>
  <si>
    <t>GSK211118ZLT097</t>
  </si>
  <si>
    <t>DMD/2111/18/YZIN6098</t>
  </si>
  <si>
    <t>GSK211118XUO035</t>
  </si>
  <si>
    <t>GSK211118EKN037</t>
  </si>
  <si>
    <t>GSK211117FQH320</t>
  </si>
  <si>
    <t>GSK211117EAL608</t>
  </si>
  <si>
    <t>GSK211118VPL675</t>
  </si>
  <si>
    <t>GSK211118LAX179</t>
  </si>
  <si>
    <t>GSK211118HUM067</t>
  </si>
  <si>
    <t>GSK211118GXH512</t>
  </si>
  <si>
    <t>GSK211118LAC279</t>
  </si>
  <si>
    <t>GSK211118DFU035</t>
  </si>
  <si>
    <t>GSK211118HWO457</t>
  </si>
  <si>
    <t>GSK211118ITG167</t>
  </si>
  <si>
    <t>GSK211118JFK510</t>
  </si>
  <si>
    <t>GSK211117QKW091</t>
  </si>
  <si>
    <t>GSK211118ARP456</t>
  </si>
  <si>
    <t>GSK211118WLI206</t>
  </si>
  <si>
    <t>GSK211118KBG804</t>
  </si>
  <si>
    <t>GSK211118WST056</t>
  </si>
  <si>
    <t>GSK211118DBA349</t>
  </si>
  <si>
    <t>GSK211118WRS051</t>
  </si>
  <si>
    <t>GSK211118SUP238</t>
  </si>
  <si>
    <t>GSK211118NPM675</t>
  </si>
  <si>
    <t>GSK211118ZSR210</t>
  </si>
  <si>
    <t>GSK211118UFN501</t>
  </si>
  <si>
    <t>GSK211118JRM920</t>
  </si>
  <si>
    <t>GSK211118WSZ519</t>
  </si>
  <si>
    <t>GSK211118TVY069</t>
  </si>
  <si>
    <t>GSK211118QZU382</t>
  </si>
  <si>
    <t>GSK211118KXH635</t>
  </si>
  <si>
    <t>GSK211118RDX827</t>
  </si>
  <si>
    <t>GSK211118IYZ461</t>
  </si>
  <si>
    <t>GSK211118IVO152</t>
  </si>
  <si>
    <t>GSK211118TUF516</t>
  </si>
  <si>
    <t>GSK211118QSN304</t>
  </si>
  <si>
    <t>GSK211118ODF752</t>
  </si>
  <si>
    <t>GSK211118YTV607</t>
  </si>
  <si>
    <t>GSK211118TFX530</t>
  </si>
  <si>
    <t>GSK211118JHG394</t>
  </si>
  <si>
    <t>GSK211118JPW350</t>
  </si>
  <si>
    <t>GSK211118CWB207</t>
  </si>
  <si>
    <t>GSK211118KHT037</t>
  </si>
  <si>
    <t>GSK211118JIS650</t>
  </si>
  <si>
    <t>GSK211118GVW079</t>
  </si>
  <si>
    <t>GSK211118VJD306</t>
  </si>
  <si>
    <t>GSK211118TRH059</t>
  </si>
  <si>
    <t>GSK211118FRP879</t>
  </si>
  <si>
    <t>GSK211118SQN896</t>
  </si>
  <si>
    <t>DMD/2111/19/RSYB3210</t>
  </si>
  <si>
    <t>GSK211119IKR602</t>
  </si>
  <si>
    <t>GSK211119BYI931</t>
  </si>
  <si>
    <t>GSK211119FGE534</t>
  </si>
  <si>
    <t>GSK211118YLQ962</t>
  </si>
  <si>
    <t>GSK211119QFY916</t>
  </si>
  <si>
    <t>GSK211118FMS394</t>
  </si>
  <si>
    <t>GSK211119DUZ174</t>
  </si>
  <si>
    <t>GSK211118OLN316</t>
  </si>
  <si>
    <t>GSK211119NXL597</t>
  </si>
  <si>
    <t>GSK211119VBS596</t>
  </si>
  <si>
    <t>GSK211118UQJ293</t>
  </si>
  <si>
    <t>GSK211119KXT209</t>
  </si>
  <si>
    <t>GSK211119HNV218</t>
  </si>
  <si>
    <t>GSK211119XYD640</t>
  </si>
  <si>
    <t>GSK211119WIP841</t>
  </si>
  <si>
    <t>GSK211119MWV247</t>
  </si>
  <si>
    <t>GSK211118KQS017</t>
  </si>
  <si>
    <t>GSK211119AGB742</t>
  </si>
  <si>
    <t>GSK211118FXE739</t>
  </si>
  <si>
    <t>GSK211119XBG503</t>
  </si>
  <si>
    <t>GSK211119LZA451</t>
  </si>
  <si>
    <t>GSK211119OXQ250</t>
  </si>
  <si>
    <t>GSK211118VBI530</t>
  </si>
  <si>
    <t>GSK211119DKN459</t>
  </si>
  <si>
    <t>GSK211118BRW186</t>
  </si>
  <si>
    <t>GSK211119SKQ103</t>
  </si>
  <si>
    <t>GSK211119XAK420</t>
  </si>
  <si>
    <t>GSK211119NJP856</t>
  </si>
  <si>
    <t>GSK211119MJZ503</t>
  </si>
  <si>
    <t>GSK211119CBE269</t>
  </si>
  <si>
    <t>GSK211119QOW314</t>
  </si>
  <si>
    <t>GSK211119ZVY798</t>
  </si>
  <si>
    <t>GSK211119VHX506</t>
  </si>
  <si>
    <t>GSK211119NCU964</t>
  </si>
  <si>
    <t>GSK211119MWO157</t>
  </si>
  <si>
    <t>DMD/2111/19/QUYA0438</t>
  </si>
  <si>
    <t>GSK211119TXM648</t>
  </si>
  <si>
    <t>GSK211119SEL608</t>
  </si>
  <si>
    <t>GSK211119HWJ961</t>
  </si>
  <si>
    <t>GSK211119GPI301</t>
  </si>
  <si>
    <t>GSK211119YQN730</t>
  </si>
  <si>
    <t>DMD/2111/19/YVWM1849</t>
  </si>
  <si>
    <t>GSK211119CBL067</t>
  </si>
  <si>
    <t>GSK211119RCJ752</t>
  </si>
  <si>
    <t>GSK211119MUF271</t>
  </si>
  <si>
    <t>GSK211119RQX912</t>
  </si>
  <si>
    <t>GSK211119XIL631</t>
  </si>
  <si>
    <t>GSK211119XLF406</t>
  </si>
  <si>
    <t>GSK211119SDK572</t>
  </si>
  <si>
    <t>GSK211119RAC650</t>
  </si>
  <si>
    <t>GSK211119SAB501</t>
  </si>
  <si>
    <t>GSK211118DUH639</t>
  </si>
  <si>
    <t>DMD/2111/19/PKVM4136</t>
  </si>
  <si>
    <t>GSK211119SNI518</t>
  </si>
  <si>
    <t>GSK211119LRW450</t>
  </si>
  <si>
    <t>GSK211119XKP648</t>
  </si>
  <si>
    <t>GSK211119UTF576</t>
  </si>
  <si>
    <t>GSK211119EUL513</t>
  </si>
  <si>
    <t>GSK211119WNP163</t>
  </si>
  <si>
    <t>GSK211119QGL983</t>
  </si>
  <si>
    <t>GSK211119IYR470</t>
  </si>
  <si>
    <t>GSK211119UNJ703</t>
  </si>
  <si>
    <t>GSK211119TIX463</t>
  </si>
  <si>
    <t>GSK211117YOZ135</t>
  </si>
  <si>
    <t>GSK211119XBY641</t>
  </si>
  <si>
    <t>GSK211119ONU742</t>
  </si>
  <si>
    <t>GSK211119MKB568</t>
  </si>
  <si>
    <t>GSK211119XPY712</t>
  </si>
  <si>
    <t>GSK211119PFS587</t>
  </si>
  <si>
    <t>GSK211119VGQ896</t>
  </si>
  <si>
    <t>GSK211119TBF782</t>
  </si>
  <si>
    <t>GSK211119KFS897</t>
  </si>
  <si>
    <t>GSK211119OXR716</t>
  </si>
  <si>
    <t>GSK211119BFI920</t>
  </si>
  <si>
    <t>GSK211119BNX517</t>
  </si>
  <si>
    <t>GSK211119BNO639</t>
  </si>
  <si>
    <t>GSK211119OKW749</t>
  </si>
  <si>
    <t>GSK211119UCW827</t>
  </si>
  <si>
    <t>GSK211118TPN128</t>
  </si>
  <si>
    <t>GSK211119GLK128</t>
  </si>
  <si>
    <t>GSK211119WKH267</t>
  </si>
  <si>
    <t>GSK211119JTG720</t>
  </si>
  <si>
    <t>GSK211119QNC502</t>
  </si>
  <si>
    <t>GSK211119GUZ079</t>
  </si>
  <si>
    <t>GSK211118TCZ605</t>
  </si>
  <si>
    <t>GSK211119DRC685</t>
  </si>
  <si>
    <t>GSK211119WPI195</t>
  </si>
  <si>
    <t>GSK211119SUR153</t>
  </si>
  <si>
    <t>GSK211119DFS497</t>
  </si>
  <si>
    <t>GSK211119HMK572</t>
  </si>
  <si>
    <t>GSK211118DWA392</t>
  </si>
  <si>
    <t>GSK211119DSZ203</t>
  </si>
  <si>
    <t>GSK211119POX021</t>
  </si>
  <si>
    <t>GSK211119BZN817</t>
  </si>
  <si>
    <t>GSK211119GBP471</t>
  </si>
  <si>
    <t>GSK211119EHW420</t>
  </si>
  <si>
    <t>GSK211119OBH213</t>
  </si>
  <si>
    <t>GSK211119WAE917</t>
  </si>
  <si>
    <t>GSK211119OIQ341</t>
  </si>
  <si>
    <t>GSK211119YIA906</t>
  </si>
  <si>
    <t>GSK211119MTV612</t>
  </si>
  <si>
    <t>GSK211119WZU461</t>
  </si>
  <si>
    <t>GSK211119ZRJ513</t>
  </si>
  <si>
    <t>GSK211119HNQ734</t>
  </si>
  <si>
    <t>GSK211119ACD762</t>
  </si>
  <si>
    <t>GSK211119DRG317</t>
  </si>
  <si>
    <t>GSK211119DZO238</t>
  </si>
  <si>
    <t>GSK211118ITR496</t>
  </si>
  <si>
    <t>GSK211119SNG068</t>
  </si>
  <si>
    <t>GSK211119QPU534</t>
  </si>
  <si>
    <t>GSK211119MTI984</t>
  </si>
  <si>
    <t>GSK211119MVL247</t>
  </si>
  <si>
    <t>GSK211119ZGJ937</t>
  </si>
  <si>
    <t>GSK211119AQM390</t>
  </si>
  <si>
    <t>GSK211119VBM687</t>
  </si>
  <si>
    <t>GSK211119LGU467</t>
  </si>
  <si>
    <t>GSK211119RHD316</t>
  </si>
  <si>
    <t>GSK211119RKT530</t>
  </si>
  <si>
    <t>GSK211117OLQ486</t>
  </si>
  <si>
    <t>GSK211119RLX685</t>
  </si>
  <si>
    <t>GSK211119XQH240</t>
  </si>
  <si>
    <t>GSK211119JIR691</t>
  </si>
  <si>
    <t>GSK211119PYM829</t>
  </si>
  <si>
    <t>GSK211118ZEQ736</t>
  </si>
  <si>
    <t>GSK211119VUY936</t>
  </si>
  <si>
    <t>GSK211119FDT204</t>
  </si>
  <si>
    <t>GSK211119LBY631</t>
  </si>
  <si>
    <t>GSK211119BEJ874</t>
  </si>
  <si>
    <t>GSK211119COF981</t>
  </si>
  <si>
    <t>GSK211119GCR549</t>
  </si>
  <si>
    <t>GSK211119TXR059</t>
  </si>
  <si>
    <t>GSK211119PLH537</t>
  </si>
  <si>
    <t>GSK211119YMX746</t>
  </si>
  <si>
    <t>GSK211119SQT354</t>
  </si>
  <si>
    <t>GSK211118JOZ516</t>
  </si>
  <si>
    <t>GSK211119HUT860</t>
  </si>
  <si>
    <t>GSK211119ARL845</t>
  </si>
  <si>
    <t>GSK211119MAY542</t>
  </si>
  <si>
    <t>GSK211119WMX209</t>
  </si>
  <si>
    <t>GSK211118WUM241</t>
  </si>
  <si>
    <t>GSK211119ONW158</t>
  </si>
  <si>
    <t>GSK211119PXG185</t>
  </si>
  <si>
    <t>GSK211119AXD508</t>
  </si>
  <si>
    <t>GSK211117ZVW619</t>
  </si>
  <si>
    <t>GSK211119XQM150</t>
  </si>
  <si>
    <t>GSK211119EUA346</t>
  </si>
  <si>
    <t>GSK211119KBS907</t>
  </si>
  <si>
    <t>GSK211119QKN386</t>
  </si>
  <si>
    <t>GSK211119ZEK905</t>
  </si>
  <si>
    <t>GSK211119KQT679</t>
  </si>
  <si>
    <t>GSK211119RIJ524</t>
  </si>
  <si>
    <t>GSK211119JBZ427</t>
  </si>
  <si>
    <t>GSK211119JMH079</t>
  </si>
  <si>
    <t>GSK211119ZIS093</t>
  </si>
  <si>
    <t>GSK211119LNC658</t>
  </si>
  <si>
    <t>GSK211118RCN581</t>
  </si>
  <si>
    <t>GSK211119JDU123</t>
  </si>
  <si>
    <t>GSK211119NWA562</t>
  </si>
  <si>
    <t>GSK211119CEG238</t>
  </si>
  <si>
    <t>GSK211119RIW805</t>
  </si>
  <si>
    <t>GSK211119HGM360</t>
  </si>
  <si>
    <t>GSK211119RHT305</t>
  </si>
  <si>
    <t>GSK211119CTY781</t>
  </si>
  <si>
    <t>GSK211119TCM132</t>
  </si>
  <si>
    <t>GSK211119AKP967</t>
  </si>
  <si>
    <t>GSK211119VRG432</t>
  </si>
  <si>
    <t>GSK211119KBF513</t>
  </si>
  <si>
    <t>GSK211119BJZ627</t>
  </si>
  <si>
    <t>GSK211119HFG298</t>
  </si>
  <si>
    <t>GSK211119WTM915</t>
  </si>
  <si>
    <t>GSK211118GTV068</t>
  </si>
  <si>
    <t>GSK211119KBG320</t>
  </si>
  <si>
    <t>GSK211119JXL951</t>
  </si>
  <si>
    <t>GSK211119QIT950</t>
  </si>
  <si>
    <t>GSK211119ZSN416</t>
  </si>
  <si>
    <t>GSK211119MUB972</t>
  </si>
  <si>
    <t>GSK211117PLV218</t>
  </si>
  <si>
    <t>GSK211119TDF064</t>
  </si>
  <si>
    <t>GSK211119NAR013</t>
  </si>
  <si>
    <t>GSK211119FJM106</t>
  </si>
  <si>
    <t>GSK211119RAI120</t>
  </si>
  <si>
    <t>GSK211119YQO458</t>
  </si>
  <si>
    <t>GSK211119MPD043</t>
  </si>
  <si>
    <t>GSK211119UHT573</t>
  </si>
  <si>
    <t>GSK211119LHD346</t>
  </si>
  <si>
    <t>GSK211119SHE964</t>
  </si>
  <si>
    <t>GSK211119ODJ971</t>
  </si>
  <si>
    <t>GSK211119AMO970</t>
  </si>
  <si>
    <t>GSK211119IUE743</t>
  </si>
  <si>
    <t>GSK211119TGY793</t>
  </si>
  <si>
    <t>GSK211119AWZ694</t>
  </si>
  <si>
    <t>GSK211119JGH176</t>
  </si>
  <si>
    <t>GSK211119EDN189</t>
  </si>
  <si>
    <t>GSK211119NGV208</t>
  </si>
  <si>
    <t>GSK211119HAC542</t>
  </si>
  <si>
    <t>GSK211119RAC865</t>
  </si>
  <si>
    <t>GSK211119XDP376</t>
  </si>
  <si>
    <t>GSK211118FKY135</t>
  </si>
  <si>
    <t>GSK211119FNI031</t>
  </si>
  <si>
    <t>GSK211119OHZ569</t>
  </si>
  <si>
    <t>GSK211119NUV207</t>
  </si>
  <si>
    <t>GSK211119NCY715</t>
  </si>
  <si>
    <t>GSK211119FWD624</t>
  </si>
  <si>
    <t>GSK211119DKM206</t>
  </si>
  <si>
    <t>GSK211119HGJ928</t>
  </si>
  <si>
    <t>GSK211119RFL639</t>
  </si>
  <si>
    <t>GSK211119ZPW506</t>
  </si>
  <si>
    <t>GSK211119CZS089</t>
  </si>
  <si>
    <t>GSK211118UFO375</t>
  </si>
  <si>
    <t>DMD/2111/19/HNMY6023</t>
  </si>
  <si>
    <t>GSK211119EMT210</t>
  </si>
  <si>
    <t>DMD/2111/19/WUXG4186</t>
  </si>
  <si>
    <t>GSK211119ZGT798</t>
  </si>
  <si>
    <t>GSK211119WKX146</t>
  </si>
  <si>
    <t>GSK211119STP682</t>
  </si>
  <si>
    <t>GSK211118AKZ340</t>
  </si>
  <si>
    <t>GSK211119SLV501</t>
  </si>
  <si>
    <t>GSK211118BDM089</t>
  </si>
  <si>
    <t>GSK211119VNO094</t>
  </si>
  <si>
    <t>DMD/2111/19/AWMF7486</t>
  </si>
  <si>
    <t>GSK211119BEA738</t>
  </si>
  <si>
    <t>GSK211119GYI736</t>
  </si>
  <si>
    <t>GSK211119TEB139</t>
  </si>
  <si>
    <t>GSK211119MZP419</t>
  </si>
  <si>
    <t>GSK211119JQU709</t>
  </si>
  <si>
    <t>DMD/2111/19/ZIWP6324</t>
  </si>
  <si>
    <t>GSK211119MEZ957</t>
  </si>
  <si>
    <t>DMD/2111/19/LNAO2735</t>
  </si>
  <si>
    <t>GSK211119WTA049</t>
  </si>
  <si>
    <t>GSK211119EMR378</t>
  </si>
  <si>
    <t>GSK211119ZYF357</t>
  </si>
  <si>
    <t>GSK211119DUH471</t>
  </si>
  <si>
    <t>GSK211119VUH901</t>
  </si>
  <si>
    <t>GSK211119JWD690</t>
  </si>
  <si>
    <t>GSK211119BML480</t>
  </si>
  <si>
    <t>GSK211119ROQ082</t>
  </si>
  <si>
    <t>GSK211119VDP684</t>
  </si>
  <si>
    <t>GSK211119EPC234</t>
  </si>
  <si>
    <t>GSK211119SYC932</t>
  </si>
  <si>
    <t>GSK211119QCU910</t>
  </si>
  <si>
    <t>GSK211119CGQ924</t>
  </si>
  <si>
    <t>GSK211119OTV034</t>
  </si>
  <si>
    <t>GSK211119BYZ364</t>
  </si>
  <si>
    <t>GSK211119XJZ201</t>
  </si>
  <si>
    <t>GSK211119XRM743</t>
  </si>
  <si>
    <t>GSK211119LHC269</t>
  </si>
  <si>
    <t>GSK211119FWT961</t>
  </si>
  <si>
    <t>GSK211119MTC659</t>
  </si>
  <si>
    <t>GSK211119GSK687</t>
  </si>
  <si>
    <t>GSK211119AUM975</t>
  </si>
  <si>
    <t>GSK211119KRE081</t>
  </si>
  <si>
    <t>GSK211119SBC806</t>
  </si>
  <si>
    <t>GSK211119PDL670</t>
  </si>
  <si>
    <t>GSK211119LWJ042</t>
  </si>
  <si>
    <t>GSK211119BWT162</t>
  </si>
  <si>
    <t>GSK211119GOH132</t>
  </si>
  <si>
    <t>GSK211119TUA810</t>
  </si>
  <si>
    <t>GSK211119DXZ571</t>
  </si>
  <si>
    <t>GSK211119UVB415</t>
  </si>
  <si>
    <t>GSK211119GKY742</t>
  </si>
  <si>
    <t>GSK211119SCD236</t>
  </si>
  <si>
    <t>GSK211119QUG932</t>
  </si>
  <si>
    <t>GSK211119RBH348</t>
  </si>
  <si>
    <t>GSK211119WJL786</t>
  </si>
  <si>
    <t>GSK211119ORG987</t>
  </si>
  <si>
    <t>GSK211119WPF913</t>
  </si>
  <si>
    <t>GSK211119QYF613</t>
  </si>
  <si>
    <t>GSK211119IZN718</t>
  </si>
  <si>
    <t>GSK211119JZK019</t>
  </si>
  <si>
    <t>GSK211119KWY543</t>
  </si>
  <si>
    <t>GSK211119FDT567</t>
  </si>
  <si>
    <t>GSK211119XCF981</t>
  </si>
  <si>
    <t>GSK211119GIQ046</t>
  </si>
  <si>
    <t>GSK211119IXP164</t>
  </si>
  <si>
    <t>GSK211119RZY796</t>
  </si>
  <si>
    <t>GSK211119BZN836</t>
  </si>
  <si>
    <t>GSK211119SNZ620</t>
  </si>
  <si>
    <t>GSK211119WBA172</t>
  </si>
  <si>
    <t>GSK211119WXK340</t>
  </si>
  <si>
    <t>GSK211119XYA518</t>
  </si>
  <si>
    <t>GSK211119PEH346</t>
  </si>
  <si>
    <t>GSK211119OMJ057</t>
  </si>
  <si>
    <t>DMD/2111/20/BPQR3015</t>
  </si>
  <si>
    <t>GSK211120XHQ821</t>
  </si>
  <si>
    <t>GSK211120TAJ201</t>
  </si>
  <si>
    <t>GSK211119BWM437</t>
  </si>
  <si>
    <t>GSK211120DSP906</t>
  </si>
  <si>
    <t>GSK211120FAL426</t>
  </si>
  <si>
    <t>GSK211120CDK203</t>
  </si>
  <si>
    <t>GSK211120VUK765</t>
  </si>
  <si>
    <t>GSK211120IZQ312</t>
  </si>
  <si>
    <t>GSK211120MDU318</t>
  </si>
  <si>
    <t>GSK211120VAB285</t>
  </si>
  <si>
    <t>GSK211120XGQ210</t>
  </si>
  <si>
    <t>GSK211120LYV094</t>
  </si>
  <si>
    <t>GSK211120LGJ931</t>
  </si>
  <si>
    <t>GSK211120GNB580</t>
  </si>
  <si>
    <t>GSK211119SHW140</t>
  </si>
  <si>
    <t>GSK211120NHU572</t>
  </si>
  <si>
    <t>GSK211120DCF581</t>
  </si>
  <si>
    <t>GSK211119NDH409</t>
  </si>
  <si>
    <t>GSK211119PJE876</t>
  </si>
  <si>
    <t>GSK211120WJD910</t>
  </si>
  <si>
    <t>GSK211120SEF607</t>
  </si>
  <si>
    <t>GSK211120TAW457</t>
  </si>
  <si>
    <t>GSK211120VPM905</t>
  </si>
  <si>
    <t>GSK211119GSU725</t>
  </si>
  <si>
    <t>GSK211120IYL085</t>
  </si>
  <si>
    <t>GSK211120JZN024</t>
  </si>
  <si>
    <t>GSK211120KAQ849</t>
  </si>
  <si>
    <t>GSK211120PAE812</t>
  </si>
  <si>
    <t>GSK211120VHJ956</t>
  </si>
  <si>
    <t>GSK211120QUF406</t>
  </si>
  <si>
    <t>GSK211119JLD684</t>
  </si>
  <si>
    <t>GSK211120ENV231</t>
  </si>
  <si>
    <t>GSK211120KXV204</t>
  </si>
  <si>
    <t>GSK211120PUY309</t>
  </si>
  <si>
    <t>GSK211120IAT817</t>
  </si>
  <si>
    <t>GSK211119ZON584</t>
  </si>
  <si>
    <t>GSK211119IQW193</t>
  </si>
  <si>
    <t>GSK211120DLR892</t>
  </si>
  <si>
    <t>GSK211120LDY953</t>
  </si>
  <si>
    <t>GSK211120QPU462</t>
  </si>
  <si>
    <t>GSK211119KOS780</t>
  </si>
  <si>
    <t>GSK211119JXU840</t>
  </si>
  <si>
    <t>GSK211120KBO806</t>
  </si>
  <si>
    <t>GSK211120CUL148</t>
  </si>
  <si>
    <t>GSK211120VBT739</t>
  </si>
  <si>
    <t>GSK211120YCN918</t>
  </si>
  <si>
    <t>GSK211119DOW267</t>
  </si>
  <si>
    <t>GSK211120GIZ169</t>
  </si>
  <si>
    <t>GSK211120BMI304</t>
  </si>
  <si>
    <t>GSK211119WLT472</t>
  </si>
  <si>
    <t>GSK211119KDO769</t>
  </si>
  <si>
    <t>GSK211120QBS125</t>
  </si>
  <si>
    <t>GSK211120QXS104</t>
  </si>
  <si>
    <t>GSK211119NBJ750</t>
  </si>
  <si>
    <t>GSK211120NFV364</t>
  </si>
  <si>
    <t>DMD/2111/20/NVYX2754</t>
  </si>
  <si>
    <t>GSK211119GSF928</t>
  </si>
  <si>
    <t>GSK211120GPJ894</t>
  </si>
  <si>
    <t>DMD/2111/20/RLUT6253</t>
  </si>
  <si>
    <t>GSK211120LFU502</t>
  </si>
  <si>
    <t>GSK211120ZHT538</t>
  </si>
  <si>
    <t>GSK211118BGW825</t>
  </si>
  <si>
    <t>GSK211119UOB907</t>
  </si>
  <si>
    <t>GSK211120SJP458</t>
  </si>
  <si>
    <t>GSK211119VIE906</t>
  </si>
  <si>
    <t>GSK211119WXK659</t>
  </si>
  <si>
    <t>GSK211120JWV685</t>
  </si>
  <si>
    <t>GSK211119FOG964</t>
  </si>
  <si>
    <t>DMD/2111/20/JEYV3816</t>
  </si>
  <si>
    <t>GSK211120CTJ930</t>
  </si>
  <si>
    <t>DMD/2111/20/RLBX4328</t>
  </si>
  <si>
    <t>GSK211120SLE041</t>
  </si>
  <si>
    <t>GSK211120KVT305</t>
  </si>
  <si>
    <t>GSK211120CHA805</t>
  </si>
  <si>
    <t>GSK211120WBK579</t>
  </si>
  <si>
    <t>GSK211120JXQ576</t>
  </si>
  <si>
    <t>GSK211120UND834</t>
  </si>
  <si>
    <t>GSK211120GEO291</t>
  </si>
  <si>
    <t>GSK211120QTD395</t>
  </si>
  <si>
    <t>GSK211120TBW164</t>
  </si>
  <si>
    <t>GSK211120FKV079</t>
  </si>
  <si>
    <t>GSK211120XOB542</t>
  </si>
  <si>
    <t>GSK211120QYB174</t>
  </si>
  <si>
    <t>GSK211120ZAQ231</t>
  </si>
  <si>
    <t>GSK211120CMD258</t>
  </si>
  <si>
    <t>GSK211120WXC572</t>
  </si>
  <si>
    <t>GSK211120RPM546</t>
  </si>
  <si>
    <t>DMD/2111/20/DISE5170</t>
  </si>
  <si>
    <t>GSK211120XVE456</t>
  </si>
  <si>
    <t>GSK211120IFQ581</t>
  </si>
  <si>
    <t>GSK211119HBI068</t>
  </si>
  <si>
    <t>GSK211120DNU943</t>
  </si>
  <si>
    <t>GSK211120BAC306</t>
  </si>
  <si>
    <t>GSK211120CKS947</t>
  </si>
  <si>
    <t>GSK211120IMG574</t>
  </si>
  <si>
    <t>GSK211120CWY349</t>
  </si>
  <si>
    <t>GSK211120ZYD659</t>
  </si>
  <si>
    <t>GSK211120LDW260</t>
  </si>
  <si>
    <t>GSK211120UKB410</t>
  </si>
  <si>
    <t>GSK211120ETL139</t>
  </si>
  <si>
    <t>GSK211119AQV085</t>
  </si>
  <si>
    <t>GSK211120KJD865</t>
  </si>
  <si>
    <t>GSK211120YSU928</t>
  </si>
  <si>
    <t>GSK211119PAH586</t>
  </si>
  <si>
    <t>GSK211120OYK160</t>
  </si>
  <si>
    <t>GSK211120PIT467</t>
  </si>
  <si>
    <t>GSK211120IBZ548</t>
  </si>
  <si>
    <t>GSK211120QEP936</t>
  </si>
  <si>
    <t>GSK211120KNT639</t>
  </si>
  <si>
    <t>GSK211120GUW380</t>
  </si>
  <si>
    <t>GSK211120OZF327</t>
  </si>
  <si>
    <t>GSK211120OVY765</t>
  </si>
  <si>
    <t>GSK211120JCA167</t>
  </si>
  <si>
    <t>GSK211120IFE386</t>
  </si>
  <si>
    <t>GSK211120STR653</t>
  </si>
  <si>
    <t>GSK211120RFC219</t>
  </si>
  <si>
    <t>GSK211119SOT046</t>
  </si>
  <si>
    <t>GSK211120CBN791</t>
  </si>
  <si>
    <t>GSK211120XVY032</t>
  </si>
  <si>
    <t>GSK211120SEJ032</t>
  </si>
  <si>
    <t>GSK211119DHF253</t>
  </si>
  <si>
    <t>GSK211120OYT192</t>
  </si>
  <si>
    <t>GSK211120RGS154</t>
  </si>
  <si>
    <t>GSK211120DAF639</t>
  </si>
  <si>
    <t>GSK211120ECY416</t>
  </si>
  <si>
    <t>GSK211120OLG314</t>
  </si>
  <si>
    <t>GSK211120AIE876</t>
  </si>
  <si>
    <t>GSK211119PTF041</t>
  </si>
  <si>
    <t>GSK211120EKU701</t>
  </si>
  <si>
    <t>GSK211120UHL075</t>
  </si>
  <si>
    <t>GSK211120OBY164</t>
  </si>
  <si>
    <t>GSK211120LJD946</t>
  </si>
  <si>
    <t>GSK211120PAD591</t>
  </si>
  <si>
    <t>GSK211120WYQ908</t>
  </si>
  <si>
    <t>GSK211118BXH549</t>
  </si>
  <si>
    <t>GSK211120VIE812</t>
  </si>
  <si>
    <t>GSK211120TEU045</t>
  </si>
  <si>
    <t>GSK211120GYK276</t>
  </si>
  <si>
    <t>GSK211120CEJ743</t>
  </si>
  <si>
    <t>GSK211120CVS946</t>
  </si>
  <si>
    <t>GSK211120ZLT209</t>
  </si>
  <si>
    <t>GSK211120XMV467</t>
  </si>
  <si>
    <t>GSK211120JKT345</t>
  </si>
  <si>
    <t>GSK211119XNS694</t>
  </si>
  <si>
    <t>GSK211120YFE243</t>
  </si>
  <si>
    <t>GSK211120XGQ861</t>
  </si>
  <si>
    <t>GSK211120HTL127</t>
  </si>
  <si>
    <t>GSK211118HSW528</t>
  </si>
  <si>
    <t>GSK211119DNB950</t>
  </si>
  <si>
    <t>GSK211120CGF087</t>
  </si>
  <si>
    <t>GSK211120XEG246</t>
  </si>
  <si>
    <t>GSK211120OFZ514</t>
  </si>
  <si>
    <t>GSK211119DZI016</t>
  </si>
  <si>
    <t>GSK211120HKE085</t>
  </si>
  <si>
    <t>GSK211120MJL514</t>
  </si>
  <si>
    <t>GSK211120LAU061</t>
  </si>
  <si>
    <t>GSK211120OLD064</t>
  </si>
  <si>
    <t>GSK211120HLT214</t>
  </si>
  <si>
    <t>GSK211120YKC718</t>
  </si>
  <si>
    <t>GSK211120OLE973</t>
  </si>
  <si>
    <t>GSK211120WGJ317</t>
  </si>
  <si>
    <t>GSK211120QFC281</t>
  </si>
  <si>
    <t>GSK211120WNB893</t>
  </si>
  <si>
    <t>GSK211120BQL273</t>
  </si>
  <si>
    <t>GSK211120VQE638</t>
  </si>
  <si>
    <t>GSK211119GFJ894</t>
  </si>
  <si>
    <t>GSK211120XWE349</t>
  </si>
  <si>
    <t>GSK211119IRL786</t>
  </si>
  <si>
    <t>GSK211120XVY596</t>
  </si>
  <si>
    <t>GSK211120JAZ598</t>
  </si>
  <si>
    <t>GSK211120GAP817</t>
  </si>
  <si>
    <t>GSK211120SHP876</t>
  </si>
  <si>
    <t>GSK211119YLK702</t>
  </si>
  <si>
    <t>GSK211120OCN846</t>
  </si>
  <si>
    <t>GSK211120OIN039</t>
  </si>
  <si>
    <t>GSK211120KAP139</t>
  </si>
  <si>
    <t>GSK211120LOF263</t>
  </si>
  <si>
    <t>GSK211119MIS074</t>
  </si>
  <si>
    <t>GSK211120LDC463</t>
  </si>
  <si>
    <t>GSK211120UST860</t>
  </si>
  <si>
    <t>GSK211120OVD834</t>
  </si>
  <si>
    <t>GSK211118MJK269</t>
  </si>
  <si>
    <t>GSK211120YZP645</t>
  </si>
  <si>
    <t>GSK211120EVD923</t>
  </si>
  <si>
    <t>GSK211120CSA605</t>
  </si>
  <si>
    <t>GSK211120UCO592</t>
  </si>
  <si>
    <t>GSK211119HEW684</t>
  </si>
  <si>
    <t>GSK211120STX146</t>
  </si>
  <si>
    <t>GSK211120ZMI463</t>
  </si>
  <si>
    <t>GSK211120HFN750</t>
  </si>
  <si>
    <t>GSK211120MHJ309</t>
  </si>
  <si>
    <t>GSK211120JZD735</t>
  </si>
  <si>
    <t>GSK211120QHN361</t>
  </si>
  <si>
    <t>GSK211120ZYL615</t>
  </si>
  <si>
    <t>GSK211120PGT836</t>
  </si>
  <si>
    <t>GSK211120SPK601</t>
  </si>
  <si>
    <t>GSK211120UJZ183</t>
  </si>
  <si>
    <t>GSK211120PRF634</t>
  </si>
  <si>
    <t>GSK211120IVT876</t>
  </si>
  <si>
    <t>GSK211119RIF712</t>
  </si>
  <si>
    <t>GSK211120YMF178</t>
  </si>
  <si>
    <t>GSK211120DBW520</t>
  </si>
  <si>
    <t>GSK211120ETA398</t>
  </si>
  <si>
    <t>GSK211119CDU943</t>
  </si>
  <si>
    <t>GSK211120SAC795</t>
  </si>
  <si>
    <t>GSK211120VJU159</t>
  </si>
  <si>
    <t>GSK211120YTJ308</t>
  </si>
  <si>
    <t>GSK211118HNW069</t>
  </si>
  <si>
    <t>GSK211120NQJ028</t>
  </si>
  <si>
    <t>GSK211120LNK572</t>
  </si>
  <si>
    <t>GSK211120FYA721</t>
  </si>
  <si>
    <t>GSK211120EDO021</t>
  </si>
  <si>
    <t>GSK211120KAG164</t>
  </si>
  <si>
    <t>GSK211120UBW473</t>
  </si>
  <si>
    <t>GSK211120NFK638</t>
  </si>
  <si>
    <t>GSK211120KSO879</t>
  </si>
  <si>
    <t>GSK211120ENM872</t>
  </si>
  <si>
    <t>GSK211120EST279</t>
  </si>
  <si>
    <t>GSK211119SWK906</t>
  </si>
  <si>
    <t>GSK211120VHX526</t>
  </si>
  <si>
    <t>GSK211120ZXK056</t>
  </si>
  <si>
    <t>GSK211120ZTV187</t>
  </si>
  <si>
    <t>GSK211119OBF910</t>
  </si>
  <si>
    <t>GSK211120ZMA493</t>
  </si>
  <si>
    <t>GSK211119AOB057</t>
  </si>
  <si>
    <t>GSK211120ILK690</t>
  </si>
  <si>
    <t>GSK211120NLT645</t>
  </si>
  <si>
    <t>GSK211120POG295</t>
  </si>
  <si>
    <t>GSK211120VIT590</t>
  </si>
  <si>
    <t>GSK211120MDV037</t>
  </si>
  <si>
    <t>GSK211120TQJ796</t>
  </si>
  <si>
    <t>GSK211120XDH519</t>
  </si>
  <si>
    <t>GSK211120BKW986</t>
  </si>
  <si>
    <t>GSK211120SBD461</t>
  </si>
  <si>
    <t>GSK211120UNV635</t>
  </si>
  <si>
    <t>GSK211119LGN295</t>
  </si>
  <si>
    <t>GSK211120NYZ213</t>
  </si>
  <si>
    <t>GSK211119NQF423</t>
  </si>
  <si>
    <t>GSK211120UGV017</t>
  </si>
  <si>
    <t>GSK211120KAN963</t>
  </si>
  <si>
    <t>GSK211120LTN813</t>
  </si>
  <si>
    <t>GSK211120XKP702</t>
  </si>
  <si>
    <t>GSK211120HVJ732</t>
  </si>
  <si>
    <t>GSK211120WKN042</t>
  </si>
  <si>
    <t>GSK211120KHV710</t>
  </si>
  <si>
    <t>GSK211120NBC735</t>
  </si>
  <si>
    <t>GSK211120GDX254</t>
  </si>
  <si>
    <t>GSK211120EVQ642</t>
  </si>
  <si>
    <t>GSK211119NRF734</t>
  </si>
  <si>
    <t>GSK211120JKT190</t>
  </si>
  <si>
    <t>GSK211120BKJ415</t>
  </si>
  <si>
    <t>GSK211120BMG826</t>
  </si>
  <si>
    <t>GSK211120FXC630</t>
  </si>
  <si>
    <t>GSK211119YJG197</t>
  </si>
  <si>
    <t>GSK211120KYG549</t>
  </si>
  <si>
    <t>GSK211120RHT081</t>
  </si>
  <si>
    <t>GSK211120BWO637</t>
  </si>
  <si>
    <t>GSK211120AFX950</t>
  </si>
  <si>
    <t>GSK211120ZSC023</t>
  </si>
  <si>
    <t>DMD/2111/21/KCXB7824</t>
  </si>
  <si>
    <t>GSK211121NXT082</t>
  </si>
  <si>
    <t>GSK211121NKW130</t>
  </si>
  <si>
    <t>GSK211120XCH317</t>
  </si>
  <si>
    <t>GSK211121GLF475</t>
  </si>
  <si>
    <t>GSK211120VEO267</t>
  </si>
  <si>
    <t>GSK211121MBU280</t>
  </si>
  <si>
    <t>GSK211121XJV537</t>
  </si>
  <si>
    <t>GSK211121TIG162</t>
  </si>
  <si>
    <t>GSK211121UXV450</t>
  </si>
  <si>
    <t>GSK211121DZQ293</t>
  </si>
  <si>
    <t>GSK211121KYL521</t>
  </si>
  <si>
    <t>GSK211120QKO806</t>
  </si>
  <si>
    <t>GSK211121VXF260</t>
  </si>
  <si>
    <t>GSK211121LNQ296</t>
  </si>
  <si>
    <t>GSK211121SIA048</t>
  </si>
  <si>
    <t>GSK211121CUS019</t>
  </si>
  <si>
    <t>GSK211121JYA936</t>
  </si>
  <si>
    <t>GSK211121NLW943</t>
  </si>
  <si>
    <t>GSK211121LPN571</t>
  </si>
  <si>
    <t>GSK211121ROE932</t>
  </si>
  <si>
    <t>GSK211120LJO389</t>
  </si>
  <si>
    <t>GSK211121FIJ520</t>
  </si>
  <si>
    <t>GSK211121WAI560</t>
  </si>
  <si>
    <t>GSK211121TLP042</t>
  </si>
  <si>
    <t>GSK211121QIJ193</t>
  </si>
  <si>
    <t>GSK211121ROD071</t>
  </si>
  <si>
    <t>GSK211121DSE372</t>
  </si>
  <si>
    <t>GSK211121WSE741</t>
  </si>
  <si>
    <t>GSK211121EMA681</t>
  </si>
  <si>
    <t>GSK211121GNB364</t>
  </si>
  <si>
    <t>GSK211121LEV549</t>
  </si>
  <si>
    <t>GSK211121SQD640</t>
  </si>
  <si>
    <t>GSK211121CZX241</t>
  </si>
  <si>
    <t>GSK211121QXA318</t>
  </si>
  <si>
    <t>GSK211121HZW790</t>
  </si>
  <si>
    <t>GSK211120GJB034</t>
  </si>
  <si>
    <t>GSK211120KDZ149</t>
  </si>
  <si>
    <t>GSK211121DUX703</t>
  </si>
  <si>
    <t>GSK211121WJC683</t>
  </si>
  <si>
    <t>GSK211120BEK536</t>
  </si>
  <si>
    <t>GSK211121CGE064</t>
  </si>
  <si>
    <t>GSK211120VDE239</t>
  </si>
  <si>
    <t>GSK211121GUN078</t>
  </si>
  <si>
    <t>GSK211121UIP765</t>
  </si>
  <si>
    <t>GSK211121HPY236</t>
  </si>
  <si>
    <t>GSK211121AZK527</t>
  </si>
  <si>
    <t>GSK211120PMK914</t>
  </si>
  <si>
    <t>DMD/2111/21/FAYG2970</t>
  </si>
  <si>
    <t>GSK211121JAY902</t>
  </si>
  <si>
    <t>GSK211121NLQ726</t>
  </si>
  <si>
    <t>KM FAJAR BAHARI II</t>
  </si>
  <si>
    <t>11/25/2021 SYARIF MOHARDI</t>
  </si>
  <si>
    <t>DMD/2111/21/VHWQ0748</t>
  </si>
  <si>
    <t>GSK211119XEM204</t>
  </si>
  <si>
    <t>GSK211119ZWL609</t>
  </si>
  <si>
    <t>GSK211119VLS982</t>
  </si>
  <si>
    <t>GSK211121XKZ963</t>
  </si>
  <si>
    <t>GSK211121VAT481</t>
  </si>
  <si>
    <t>GSK211121UYH419</t>
  </si>
  <si>
    <t>GSK211121TVN379</t>
  </si>
  <si>
    <t>GSK211121HLS608</t>
  </si>
  <si>
    <t>GSK211121MJA618</t>
  </si>
  <si>
    <t>GSK211121QGJ942</t>
  </si>
  <si>
    <t>GSK211121QTJ985</t>
  </si>
  <si>
    <t>GSK211121WHE687</t>
  </si>
  <si>
    <t>GSK211119LUT635</t>
  </si>
  <si>
    <t>GSK211121XUV528</t>
  </si>
  <si>
    <t>GSK211119VPT846</t>
  </si>
  <si>
    <t>GSK211120VRL157</t>
  </si>
  <si>
    <t>GSK211121VIT179</t>
  </si>
  <si>
    <t>GSK211121YEU709</t>
  </si>
  <si>
    <t>GSK211119MAT814</t>
  </si>
  <si>
    <t>GSK211121UXG574</t>
  </si>
  <si>
    <t>GSK211121VJI186</t>
  </si>
  <si>
    <t>GSK211116EDY540</t>
  </si>
  <si>
    <t>GSK211119PKC480</t>
  </si>
  <si>
    <t>GSK211121ONS102</t>
  </si>
  <si>
    <t>GSK211120HKW975</t>
  </si>
  <si>
    <t>GSK211121LRH621</t>
  </si>
  <si>
    <t>GSK211119YUB914</t>
  </si>
  <si>
    <t>GSK211121AVC398</t>
  </si>
  <si>
    <t>GSK211121WYD138</t>
  </si>
  <si>
    <t>GSK211121TBC927</t>
  </si>
  <si>
    <t>GSK211121WYV537</t>
  </si>
  <si>
    <t>GSK211121MWN052</t>
  </si>
  <si>
    <t>GSK211121YUX749</t>
  </si>
  <si>
    <t>GSK211121JAD386</t>
  </si>
  <si>
    <t>GSK211121WYB014</t>
  </si>
  <si>
    <t>GSK211121CPV397</t>
  </si>
  <si>
    <t>GSK211121KLY154</t>
  </si>
  <si>
    <t>GSK211121ZVF209</t>
  </si>
  <si>
    <t>GSK211121MQW639</t>
  </si>
  <si>
    <t>GSK211121RUN142</t>
  </si>
  <si>
    <t>GSK211120KZY918</t>
  </si>
  <si>
    <t>GSK211121NWD865</t>
  </si>
  <si>
    <t>GSK211121MSI204</t>
  </si>
  <si>
    <t>GSK211121OXL487</t>
  </si>
  <si>
    <t>GSK211120FAN034</t>
  </si>
  <si>
    <t>GSK211121WHT279</t>
  </si>
  <si>
    <t>GSK211121INL134</t>
  </si>
  <si>
    <t>GSK211121XKI280</t>
  </si>
  <si>
    <t>GSK211121ZHW013</t>
  </si>
  <si>
    <t>GSK211121HCL758</t>
  </si>
  <si>
    <t>GSK211121RBU203</t>
  </si>
  <si>
    <t>GSK211121NQX052</t>
  </si>
  <si>
    <t>GSK211120ADN072</t>
  </si>
  <si>
    <t>GSK211121FID921</t>
  </si>
  <si>
    <t>GSK211121BMU463</t>
  </si>
  <si>
    <t>GSK211121FYX784</t>
  </si>
  <si>
    <t>GSK211121YIP625</t>
  </si>
  <si>
    <t>GSK211121TFR651</t>
  </si>
  <si>
    <t>GSK211120EXZ867</t>
  </si>
  <si>
    <t>GSK211121FTV069</t>
  </si>
  <si>
    <t>GSK211121MKI286</t>
  </si>
  <si>
    <t>GSK211121PBX142</t>
  </si>
  <si>
    <t>GSK211121MDZ038</t>
  </si>
  <si>
    <t>GSK211121XUG468</t>
  </si>
  <si>
    <t>GSK211121VCK076</t>
  </si>
  <si>
    <t>GSK211121EYS240</t>
  </si>
  <si>
    <t>GSK211121XNH945</t>
  </si>
  <si>
    <t>GSK211121ZHM580</t>
  </si>
  <si>
    <t>GSK211121SBX632</t>
  </si>
  <si>
    <t>GSK211121JHE390</t>
  </si>
  <si>
    <t>GSK211121KLO741</t>
  </si>
  <si>
    <t>GSK211121ITF425</t>
  </si>
  <si>
    <t>GSK211121TBJ038</t>
  </si>
  <si>
    <t>GSK211121CLD817</t>
  </si>
  <si>
    <t>GSK211121FYD587</t>
  </si>
  <si>
    <t>GSK211121AFH825</t>
  </si>
  <si>
    <t>GSK211121LQX843</t>
  </si>
  <si>
    <t>GSK211121MGX982</t>
  </si>
  <si>
    <t>GSK211121UTL165</t>
  </si>
  <si>
    <t>GSK211121WMB720</t>
  </si>
  <si>
    <t>GSK211121GZL279</t>
  </si>
  <si>
    <t>GSK211121FWN678</t>
  </si>
  <si>
    <t>GSK211121DBU960</t>
  </si>
  <si>
    <t>GSK211120SAR865</t>
  </si>
  <si>
    <t>GSK211121UZC762</t>
  </si>
  <si>
    <t>GSK211121CVS051</t>
  </si>
  <si>
    <t>GSK211120OHB630</t>
  </si>
  <si>
    <t>GSK211119LCM362</t>
  </si>
  <si>
    <t>GSK211121SMI462</t>
  </si>
  <si>
    <t>GSK211120NVL253</t>
  </si>
  <si>
    <t>GSK211121TDU412</t>
  </si>
  <si>
    <t>GSK211120XPQ679</t>
  </si>
  <si>
    <t>GSK211121QWD642</t>
  </si>
  <si>
    <t>GSK211121YZP978</t>
  </si>
  <si>
    <t>GSK211121WRT126</t>
  </si>
  <si>
    <t>GSK211119BMW380</t>
  </si>
  <si>
    <t>GSK211120MOI403</t>
  </si>
  <si>
    <t>GSK211121PMJ549</t>
  </si>
  <si>
    <t>GSK211121GZK956</t>
  </si>
  <si>
    <t>GSK211121UWN628</t>
  </si>
  <si>
    <t>GSK211121PNZ063</t>
  </si>
  <si>
    <t>GSK211120GAY549</t>
  </si>
  <si>
    <t>GSK211121KMX512</t>
  </si>
  <si>
    <t>GSK211121YWP257</t>
  </si>
  <si>
    <t>GSK211121YLC251</t>
  </si>
  <si>
    <t>GSK211119OTK314</t>
  </si>
  <si>
    <t>GSK211120DCH478</t>
  </si>
  <si>
    <t>GSK211121UVX349</t>
  </si>
  <si>
    <t>GSK211121BEI390</t>
  </si>
  <si>
    <t>GSK211120YAD017</t>
  </si>
  <si>
    <t>GSK211121CMD478</t>
  </si>
  <si>
    <t>GSK211121VEO239</t>
  </si>
  <si>
    <t>GSK211121AOY671</t>
  </si>
  <si>
    <t>GSK211121SCH107</t>
  </si>
  <si>
    <t>GSK211121WEG103</t>
  </si>
  <si>
    <t>GSK211121ILD034</t>
  </si>
  <si>
    <t>GSK211121ZFJ678</t>
  </si>
  <si>
    <t>GSK211121VEI248</t>
  </si>
  <si>
    <t>GSK211121JGP534</t>
  </si>
  <si>
    <t>GSK211121CNH906</t>
  </si>
  <si>
    <t>GSK211121UAV136</t>
  </si>
  <si>
    <t>GSK211120AYE965</t>
  </si>
  <si>
    <t>GSK211121CUY079</t>
  </si>
  <si>
    <t>GSK211121XQT508</t>
  </si>
  <si>
    <t>GSK211121BWG138</t>
  </si>
  <si>
    <t>GSK211121HBQ406</t>
  </si>
  <si>
    <t>GSK211121HMX901</t>
  </si>
  <si>
    <t>GSK211121UWD764</t>
  </si>
  <si>
    <t>GSK211120DEV217</t>
  </si>
  <si>
    <t>GSK211121XBN608</t>
  </si>
  <si>
    <t>GSK211120GKU970</t>
  </si>
  <si>
    <t>DMD/2111/21/WJQL1296</t>
  </si>
  <si>
    <t>GSK211121EKU459</t>
  </si>
  <si>
    <t>GSK211121QGT402</t>
  </si>
  <si>
    <t>GSK211121MLP830</t>
  </si>
  <si>
    <t>GSK211121XJG284</t>
  </si>
  <si>
    <t>GSK211121ZRS429</t>
  </si>
  <si>
    <t>DMD/2111/21/BEGU1408</t>
  </si>
  <si>
    <t>GSK211121MGI758</t>
  </si>
  <si>
    <t>GSK211121TDK893</t>
  </si>
  <si>
    <t>GSK211121VQC806</t>
  </si>
  <si>
    <t>GSK211121JTI425</t>
  </si>
  <si>
    <t>GSK211121GST684</t>
  </si>
  <si>
    <t>GSK211121LRD075</t>
  </si>
  <si>
    <t>GSK211121CGU641</t>
  </si>
  <si>
    <t>GSK211121MSV723</t>
  </si>
  <si>
    <t>GSK211121PGR160</t>
  </si>
  <si>
    <t>GSK211121UMR213</t>
  </si>
  <si>
    <t>GSK211121GBM834</t>
  </si>
  <si>
    <t>DMD/2111/22/VKQS0935</t>
  </si>
  <si>
    <t>GSK211121FCW825</t>
  </si>
  <si>
    <t>DMD/2111/22/KZGU8719</t>
  </si>
  <si>
    <t>GSK211121GVP749</t>
  </si>
  <si>
    <t>GSK211121LXP986</t>
  </si>
  <si>
    <t>GSK211122KDX702</t>
  </si>
  <si>
    <t>GSK211121CGP630</t>
  </si>
  <si>
    <t>GSK211122HDL165</t>
  </si>
  <si>
    <t>GSK211122QRI376</t>
  </si>
  <si>
    <t>GSK211122GWE138</t>
  </si>
  <si>
    <t>GSK211122DIT743</t>
  </si>
  <si>
    <t>GSK211121RJG026</t>
  </si>
  <si>
    <t>GSK211121DAX936</t>
  </si>
  <si>
    <t>GSK211121ZFC495</t>
  </si>
  <si>
    <t>GSK211121RNU890</t>
  </si>
  <si>
    <t>GSK211122GPT726</t>
  </si>
  <si>
    <t>GSK211122BQS052</t>
  </si>
  <si>
    <t>GSK211121KAI960</t>
  </si>
  <si>
    <t>GSK211122YDL475</t>
  </si>
  <si>
    <t>GSK211121RNY164</t>
  </si>
  <si>
    <t>GSK211121ZEP240</t>
  </si>
  <si>
    <t>DMD/2111/22/RHXG5463</t>
  </si>
  <si>
    <t>GSK211122RVX473</t>
  </si>
  <si>
    <t>GSK211122PEU086</t>
  </si>
  <si>
    <t>GSK211122IPQ960</t>
  </si>
  <si>
    <t>GSK211121VYP081</t>
  </si>
  <si>
    <t>DMD/2111/22/DCAW7013</t>
  </si>
  <si>
    <t>GSK211120MCV235</t>
  </si>
  <si>
    <t>GSK211120SQU025</t>
  </si>
  <si>
    <t>GSK211121RIA714</t>
  </si>
  <si>
    <t>GSK211122GEW576</t>
  </si>
  <si>
    <t>GSK211122UIE647</t>
  </si>
  <si>
    <t>GSK211122THE136</t>
  </si>
  <si>
    <t>GSK211122ACQ982</t>
  </si>
  <si>
    <t>GSK211121YQH705</t>
  </si>
  <si>
    <t>GSK211122JGX603</t>
  </si>
  <si>
    <t>GSK211122BLS765</t>
  </si>
  <si>
    <t>GSK211122DXB689</t>
  </si>
  <si>
    <t>GSK211121QRK357</t>
  </si>
  <si>
    <t>GSK211122MOG869</t>
  </si>
  <si>
    <t>GSK211122QOT714</t>
  </si>
  <si>
    <t>GSK211122NGR632</t>
  </si>
  <si>
    <t>GSK211121ICN173</t>
  </si>
  <si>
    <t>GSK211122DQB184</t>
  </si>
  <si>
    <t>GSK211122XGB706</t>
  </si>
  <si>
    <t>GSK211122IDP876</t>
  </si>
  <si>
    <t>GSK211122GBO285</t>
  </si>
  <si>
    <t>GSK211121BHI138</t>
  </si>
  <si>
    <t>GSK211120ECO354</t>
  </si>
  <si>
    <t>GSK211121YFC325</t>
  </si>
  <si>
    <t>GSK211122CAI321</t>
  </si>
  <si>
    <t>GSK211122BQY139</t>
  </si>
  <si>
    <t>GSK211122ASZ702</t>
  </si>
  <si>
    <t>GSK211122DKU527</t>
  </si>
  <si>
    <t>GSK211122ZCJ560</t>
  </si>
  <si>
    <t>GSK211121QOH054</t>
  </si>
  <si>
    <t>GSK211122HVD956</t>
  </si>
  <si>
    <t>GSK211122BJZ916</t>
  </si>
  <si>
    <t>GSK211121MCR845</t>
  </si>
  <si>
    <t>GSK211122SDE905</t>
  </si>
  <si>
    <t>GSK211122OBN083</t>
  </si>
  <si>
    <t>GSK211122SFE257</t>
  </si>
  <si>
    <t>GSK211122WPY526</t>
  </si>
  <si>
    <t>GSK211122UIJ492</t>
  </si>
  <si>
    <t>GSK211122KSG802</t>
  </si>
  <si>
    <t>GSK211122KEI561</t>
  </si>
  <si>
    <t>GSK211122XTH162</t>
  </si>
  <si>
    <t>GSK211122KGB650</t>
  </si>
  <si>
    <t>GSK211122MVL180</t>
  </si>
  <si>
    <t>GSK211122HOB340</t>
  </si>
  <si>
    <t>GSK211122TNV082</t>
  </si>
  <si>
    <t>GSK211122CIZ351</t>
  </si>
  <si>
    <t>GSK211122PHO184</t>
  </si>
  <si>
    <t>GSK211122TMC469</t>
  </si>
  <si>
    <t>GSK211121KPU071</t>
  </si>
  <si>
    <t>DMD/2111/22/AQMI7506</t>
  </si>
  <si>
    <t>GSK211121KEV091</t>
  </si>
  <si>
    <t>DMD/2111/22/XHML8461</t>
  </si>
  <si>
    <t>GSK211122HFZ832</t>
  </si>
  <si>
    <t>GSK211122HYU932</t>
  </si>
  <si>
    <t>GSK211122NTL583</t>
  </si>
  <si>
    <t>DMD/2111/23/KGEP0527</t>
  </si>
  <si>
    <t>GSK211123HIS681</t>
  </si>
  <si>
    <t>GSK211123JWB213</t>
  </si>
  <si>
    <t>GSK211123VNK701</t>
  </si>
  <si>
    <t>GSK211123JOI647</t>
  </si>
  <si>
    <t>GSK211123EPB689</t>
  </si>
  <si>
    <t>GSK211122YPG215</t>
  </si>
  <si>
    <t>GSK211123CJI240</t>
  </si>
  <si>
    <t>GSK211123PNE826</t>
  </si>
  <si>
    <t>GSK211123RQS378</t>
  </si>
  <si>
    <t>GSK211123WOB720</t>
  </si>
  <si>
    <t>GSK211123DTV592</t>
  </si>
  <si>
    <t>GSK211122HFM804</t>
  </si>
  <si>
    <t>GSK211123XPC159</t>
  </si>
  <si>
    <t>GSK211122WME938</t>
  </si>
  <si>
    <t>GSK211122LEH125</t>
  </si>
  <si>
    <t>GSK211123MRV843</t>
  </si>
  <si>
    <t>GSK211123BKW736</t>
  </si>
  <si>
    <t>GSK211122VBL539</t>
  </si>
  <si>
    <t>GSK211123HKX984</t>
  </si>
  <si>
    <t>GSK211123FNM051</t>
  </si>
  <si>
    <t>GSK211123JYL269</t>
  </si>
  <si>
    <t>GSK211122DGM629</t>
  </si>
  <si>
    <t>GSK211122SIK067</t>
  </si>
  <si>
    <t>GSK211123CQP315</t>
  </si>
  <si>
    <t>GSK211123PKX385</t>
  </si>
  <si>
    <t>GSK211123AGL135</t>
  </si>
  <si>
    <t>GSK211123LEF691</t>
  </si>
  <si>
    <t>GSK211123KVL287</t>
  </si>
  <si>
    <t>GSK211123EGR260</t>
  </si>
  <si>
    <t>GSK211122WAU839</t>
  </si>
  <si>
    <t>GSK211123KYR217</t>
  </si>
  <si>
    <t>GSK211123HYG846</t>
  </si>
  <si>
    <t>GSK211123CPO536</t>
  </si>
  <si>
    <t>GSK211123KUZ508</t>
  </si>
  <si>
    <t>GSK211123SRC740</t>
  </si>
  <si>
    <t>GSK211123VMU025</t>
  </si>
  <si>
    <t>GSK211123PVI179</t>
  </si>
  <si>
    <t>GSK211123WHM792</t>
  </si>
  <si>
    <t>GSK211123ZOR061</t>
  </si>
  <si>
    <t>GSK211123AXN820</t>
  </si>
  <si>
    <t>GSK211123YQW386</t>
  </si>
  <si>
    <t>GSK211123VBO368</t>
  </si>
  <si>
    <t>GSK211123CMJ923</t>
  </si>
  <si>
    <t>GSK211123BVE710</t>
  </si>
  <si>
    <t>GSK211123IPT041</t>
  </si>
  <si>
    <t>GSK211123UFV367</t>
  </si>
  <si>
    <t>GSK211123XNA619</t>
  </si>
  <si>
    <t>DMD/2111/23/SUDK8063</t>
  </si>
  <si>
    <t>GSK211123PQS691</t>
  </si>
  <si>
    <t>GSK211123FDT160</t>
  </si>
  <si>
    <t>GSK211123EUY594</t>
  </si>
  <si>
    <t>GSK211123GZJ295</t>
  </si>
  <si>
    <t>KM FAJAR BAHARI VI</t>
  </si>
  <si>
    <t>11/26/2021 SYARIF MOHARDI</t>
  </si>
  <si>
    <t>DMD/2111/23/BAFZ0381</t>
  </si>
  <si>
    <t>GSK211123RTL294</t>
  </si>
  <si>
    <t>GSK211123EGP273</t>
  </si>
  <si>
    <t>GSK211123PAG958</t>
  </si>
  <si>
    <t>GSK211123OEA709</t>
  </si>
  <si>
    <t>GSK211123PEZ423</t>
  </si>
  <si>
    <t>GSK211123VDO168</t>
  </si>
  <si>
    <t>GSK211123NCW592</t>
  </si>
  <si>
    <t>GSK211123HAO652</t>
  </si>
  <si>
    <t>GSK211123CTI634</t>
  </si>
  <si>
    <t>GSK211123MCR521</t>
  </si>
  <si>
    <t>GSK211123URS910</t>
  </si>
  <si>
    <t>GSK211123LHB012</t>
  </si>
  <si>
    <t>GSK211123KGO720</t>
  </si>
  <si>
    <t>GSK211123FGO657</t>
  </si>
  <si>
    <t>GSK211123ZLX016</t>
  </si>
  <si>
    <t>GSK211123AYZ746</t>
  </si>
  <si>
    <t>GSK211123BVZ760</t>
  </si>
  <si>
    <t>GSK211123HXG630</t>
  </si>
  <si>
    <t>GSK211123ZRA498</t>
  </si>
  <si>
    <t>GSK211123UBY938</t>
  </si>
  <si>
    <t>GSK211123LEH675</t>
  </si>
  <si>
    <t>GSK211123XTA876</t>
  </si>
  <si>
    <t>GSK211123IGD762</t>
  </si>
  <si>
    <t>GSK211123PWU716</t>
  </si>
  <si>
    <t>GSK211123JMR512</t>
  </si>
  <si>
    <t>GSK211123OSI920</t>
  </si>
  <si>
    <t>GSK211123LEQ530</t>
  </si>
  <si>
    <t>GSK211123ZTB824</t>
  </si>
  <si>
    <t>GSK211123NIH475</t>
  </si>
  <si>
    <t>GSK211123ACL892</t>
  </si>
  <si>
    <t>GSK211123YIQ120</t>
  </si>
  <si>
    <t>GSK211123XDP148</t>
  </si>
  <si>
    <t>GSK211123WTM983</t>
  </si>
  <si>
    <t>GSK211123GFT649</t>
  </si>
  <si>
    <t>DMD/2111/23/MAVO4081</t>
  </si>
  <si>
    <t>GSK211123OZC465</t>
  </si>
  <si>
    <t>DMD/2111/23/VGYP7845</t>
  </si>
  <si>
    <t>GSK211123VCA751</t>
  </si>
  <si>
    <t>DMD/2111/23/RCBV7568</t>
  </si>
  <si>
    <t>GSK211123MFY189</t>
  </si>
  <si>
    <t>GSK211123NUP463</t>
  </si>
  <si>
    <t>GSK211123UQA018</t>
  </si>
  <si>
    <t>GSK211123PQZ248</t>
  </si>
  <si>
    <t>GSK211123XPE793</t>
  </si>
  <si>
    <t>GSK211123XZF984</t>
  </si>
  <si>
    <t>GSK211123IKN235</t>
  </si>
  <si>
    <t>GSK211123RWC425</t>
  </si>
  <si>
    <t>GSK211123APE098</t>
  </si>
  <si>
    <t>GSK211123XSB983</t>
  </si>
  <si>
    <t>GSK211123GTB038</t>
  </si>
  <si>
    <t>GSK211123JTP915</t>
  </si>
  <si>
    <t>GSK211123LGM369</t>
  </si>
  <si>
    <t>GSK211123PAX120</t>
  </si>
  <si>
    <t>GSK211123QFN537</t>
  </si>
  <si>
    <t>GSK211123IRZ640</t>
  </si>
  <si>
    <t>GSK211123VXF203</t>
  </si>
  <si>
    <t>GSK211123VRA345</t>
  </si>
  <si>
    <t>GSK211123YBV478</t>
  </si>
  <si>
    <t>GSK211123KGQ796</t>
  </si>
  <si>
    <t>GSK211123HCQ680</t>
  </si>
  <si>
    <t>GSK211123ZWG870</t>
  </si>
  <si>
    <t>GSK211123YWZ746</t>
  </si>
  <si>
    <t>GSK211123USB324</t>
  </si>
  <si>
    <t>GSK211123PQE396</t>
  </si>
  <si>
    <t>GSK211123RSA143</t>
  </si>
  <si>
    <t>GSK211123HKZ761</t>
  </si>
  <si>
    <t>GSK211123OID052</t>
  </si>
  <si>
    <t>GSK211123ECV510</t>
  </si>
  <si>
    <t>GSK211123TWP631</t>
  </si>
  <si>
    <t>GSK211123CAZ596</t>
  </si>
  <si>
    <t>GSK211123HYJ425</t>
  </si>
  <si>
    <t>GSK211123RWM057</t>
  </si>
  <si>
    <t>GSK211123EIR389</t>
  </si>
  <si>
    <t>GSK211123VNC018</t>
  </si>
  <si>
    <t>GSK211123YBQ298</t>
  </si>
  <si>
    <t>GSK211123IEZ461</t>
  </si>
  <si>
    <t>GSK211122PJM340</t>
  </si>
  <si>
    <t>GSK211123TWB145</t>
  </si>
  <si>
    <t>GSK211123UXL680</t>
  </si>
  <si>
    <t>GSK211123NUX397</t>
  </si>
  <si>
    <t>GSK211123CMJ048</t>
  </si>
  <si>
    <t>GSK211123CBX425</t>
  </si>
  <si>
    <t>GSK211123BUQ176</t>
  </si>
  <si>
    <t>GSK211123XKF308</t>
  </si>
  <si>
    <t>GSK211123UJO794</t>
  </si>
  <si>
    <t>GSK211123XPE432</t>
  </si>
  <si>
    <t>GSK211123IAX023</t>
  </si>
  <si>
    <t>GSK211123VXU692</t>
  </si>
  <si>
    <t>GSK211123QWX506</t>
  </si>
  <si>
    <t>GSK211123BSX041</t>
  </si>
  <si>
    <t>GSK211123QLE463</t>
  </si>
  <si>
    <t>GSK211123PCS642</t>
  </si>
  <si>
    <t>GSK211123EWT302</t>
  </si>
  <si>
    <t>GSK211123PJM051</t>
  </si>
  <si>
    <t>GSK211123QVW703</t>
  </si>
  <si>
    <t>GSK211123HTD293</t>
  </si>
  <si>
    <t>GSK211123POX396</t>
  </si>
  <si>
    <t>GSK211123PKH394</t>
  </si>
  <si>
    <t>GSK211123GRA850</t>
  </si>
  <si>
    <t>GSK211123SMZ069</t>
  </si>
  <si>
    <t>GSK211123GVS192</t>
  </si>
  <si>
    <t>GSK211121YID105</t>
  </si>
  <si>
    <t>GSK211123CBN975</t>
  </si>
  <si>
    <t>GSK211123BPU382</t>
  </si>
  <si>
    <t>GSK211123ROF521</t>
  </si>
  <si>
    <t>GSK211123VEH735</t>
  </si>
  <si>
    <t>GSK211123TDI214</t>
  </si>
  <si>
    <t>GSK211123KTS602</t>
  </si>
  <si>
    <t>GSK211123DLS638</t>
  </si>
  <si>
    <t>GSK211121IYC078</t>
  </si>
  <si>
    <t>GSK211123MGN124</t>
  </si>
  <si>
    <t>GSK211123EZK953</t>
  </si>
  <si>
    <t>GSK211123SAM302</t>
  </si>
  <si>
    <t>GSK211123OWN735</t>
  </si>
  <si>
    <t>GSK211123IMD048</t>
  </si>
  <si>
    <t>GSK211123IRO918</t>
  </si>
  <si>
    <t>GSK211123EIC250</t>
  </si>
  <si>
    <t>GSK211123DKN769</t>
  </si>
  <si>
    <t>GSK211123YEQ928</t>
  </si>
  <si>
    <t>GSK211123POL692</t>
  </si>
  <si>
    <t>GSK211123JLZ062</t>
  </si>
  <si>
    <t>GSK211121DFG568</t>
  </si>
  <si>
    <t>GSK211123SZN453</t>
  </si>
  <si>
    <t>GSK211121GOX579</t>
  </si>
  <si>
    <t>GSK211123NXJ409</t>
  </si>
  <si>
    <t>GSK211123GCV217</t>
  </si>
  <si>
    <t>GSK211123VFI703</t>
  </si>
  <si>
    <t>GSK211123KSZ748</t>
  </si>
  <si>
    <t>GSK211122ESH843</t>
  </si>
  <si>
    <t>GSK211122KRV861</t>
  </si>
  <si>
    <t>GSK211123RME543</t>
  </si>
  <si>
    <t>GSK211123NPK375</t>
  </si>
  <si>
    <t>GSK211123EKJ407</t>
  </si>
  <si>
    <t>GSK211123VEA025</t>
  </si>
  <si>
    <t>GSK211123RPC908</t>
  </si>
  <si>
    <t>GSK211123IWD207</t>
  </si>
  <si>
    <t>GSK211123DUG426</t>
  </si>
  <si>
    <t>GSK211123RPS432</t>
  </si>
  <si>
    <t>GSK211123JDE256</t>
  </si>
  <si>
    <t>GSK211123FRU036</t>
  </si>
  <si>
    <t>GSK211123SAO480</t>
  </si>
  <si>
    <t>GSK211123ARY972</t>
  </si>
  <si>
    <t>GSK211123EUS976</t>
  </si>
  <si>
    <t>GSK211123KJC468</t>
  </si>
  <si>
    <t>GSK211123YAJ592</t>
  </si>
  <si>
    <t>GSK211123IES476</t>
  </si>
  <si>
    <t>GSK211123CLQ283</t>
  </si>
  <si>
    <t>GSK211123ODP170</t>
  </si>
  <si>
    <t>GSK211123GXI179</t>
  </si>
  <si>
    <t>GSK211122YQW284</t>
  </si>
  <si>
    <t>GSK211123DPC732</t>
  </si>
  <si>
    <t>GSK211123CIH987</t>
  </si>
  <si>
    <t>GSK211123JEQ813</t>
  </si>
  <si>
    <t>GSK211123EKL743</t>
  </si>
  <si>
    <t>GSK211123UST187</t>
  </si>
  <si>
    <t>GSK211123RUT621</t>
  </si>
  <si>
    <t>GSK211123OMS721</t>
  </si>
  <si>
    <t>GSK211123NRE194</t>
  </si>
  <si>
    <t>GSK211123HLD529</t>
  </si>
  <si>
    <t>GSK211121UHJ297</t>
  </si>
  <si>
    <t>GSK211121UWP459</t>
  </si>
  <si>
    <t>GSK211123PEX590</t>
  </si>
  <si>
    <t>GSK211123DQA483</t>
  </si>
  <si>
    <t>GSK211123AJK639</t>
  </si>
  <si>
    <t>GSK211123QLK691</t>
  </si>
  <si>
    <t>GSK211123XGB528</t>
  </si>
  <si>
    <t>GSK211123POQ962</t>
  </si>
  <si>
    <t>GSK211123OQW641</t>
  </si>
  <si>
    <t>GSK211123DSU705</t>
  </si>
  <si>
    <t>GSK211123URO271</t>
  </si>
  <si>
    <t>GSK211122SHI639</t>
  </si>
  <si>
    <t>GSK211123LUQ950</t>
  </si>
  <si>
    <t>GSK211123JBO649</t>
  </si>
  <si>
    <t>GSK211123SBT485</t>
  </si>
  <si>
    <t>GSK211123QPF736</t>
  </si>
  <si>
    <t>GSK211123VGK074</t>
  </si>
  <si>
    <t>GSK211123WOT206</t>
  </si>
  <si>
    <t>GSK211123KHX082</t>
  </si>
  <si>
    <t>GSK211123FUN837</t>
  </si>
  <si>
    <t>GSK211123XHJ389</t>
  </si>
  <si>
    <t>GSK211123NTE347</t>
  </si>
  <si>
    <t>GSK211123FXQ102</t>
  </si>
  <si>
    <t>GSK211123BXM312</t>
  </si>
  <si>
    <t>GSK211123CQH749</t>
  </si>
  <si>
    <t>GSK211123PYM752</t>
  </si>
  <si>
    <t>GSK211123PUB037</t>
  </si>
  <si>
    <t>GSK211123PVB532</t>
  </si>
  <si>
    <t>GSK211123GXQ487</t>
  </si>
  <si>
    <t>GSK211123SGJ934</t>
  </si>
  <si>
    <t>GSK211123YKE275</t>
  </si>
  <si>
    <t>GSK211123XFT087</t>
  </si>
  <si>
    <t>GSK211123QIE961</t>
  </si>
  <si>
    <t>GSK211123YID640</t>
  </si>
  <si>
    <t>GSK211123YKP592</t>
  </si>
  <si>
    <t>GSK211123IQH693</t>
  </si>
  <si>
    <t>GSK211123YMA408</t>
  </si>
  <si>
    <t>GSK211123RLQ358</t>
  </si>
  <si>
    <t>GSK211123JNP934</t>
  </si>
  <si>
    <t>GSK211123EBU058</t>
  </si>
  <si>
    <t>GSK211123KBC387</t>
  </si>
  <si>
    <t>GSK211121YJP405</t>
  </si>
  <si>
    <t>GSK211123HIL341</t>
  </si>
  <si>
    <t>GSK211121LZM942</t>
  </si>
  <si>
    <t>GSK211121FRU206</t>
  </si>
  <si>
    <t>GSK211123JGU736</t>
  </si>
  <si>
    <t>GSK211123WUE896</t>
  </si>
  <si>
    <t>GSK211121ZMF865</t>
  </si>
  <si>
    <t>GSK211123UVO457</t>
  </si>
  <si>
    <t>GSK211123QYU938</t>
  </si>
  <si>
    <t>DMD/2111/23/KSGB5840</t>
  </si>
  <si>
    <t>GSK211123GOY084</t>
  </si>
  <si>
    <t>GSK211123MAW740</t>
  </si>
  <si>
    <t>GSK211123NTV947</t>
  </si>
  <si>
    <t>GSK211123ZXS642</t>
  </si>
  <si>
    <t>GSK211123TPX758</t>
  </si>
  <si>
    <t>GSK211123MDO820</t>
  </si>
  <si>
    <t>GSK211123UBM356</t>
  </si>
  <si>
    <t>GSK211123LIW346</t>
  </si>
  <si>
    <t>GSK211123FEH968</t>
  </si>
  <si>
    <t>GSK211123ULJ318</t>
  </si>
  <si>
    <t>GSK211121MBX328</t>
  </si>
  <si>
    <t>GSK211123DJY362</t>
  </si>
  <si>
    <t>GSK211123ESQ824</t>
  </si>
  <si>
    <t>GSK211123CRB620</t>
  </si>
  <si>
    <t>GSK211123HGL539</t>
  </si>
  <si>
    <t>GSK211123VTA210</t>
  </si>
  <si>
    <t>GSK211123SOY286</t>
  </si>
  <si>
    <t>GSK211121EGB583</t>
  </si>
  <si>
    <t>GSK211123DNS187</t>
  </si>
  <si>
    <t>GSK211123OMJ352</t>
  </si>
  <si>
    <t>GSK211123MHJ653</t>
  </si>
  <si>
    <t>GSK211122FPG817</t>
  </si>
  <si>
    <t>GSK211123WPC987</t>
  </si>
  <si>
    <t>GSK211120GND851</t>
  </si>
  <si>
    <t>GSK211121GNJ495</t>
  </si>
  <si>
    <t>GSK211123PFW048</t>
  </si>
  <si>
    <t>GSK211123UXN018</t>
  </si>
  <si>
    <t>GSK211123RVI057</t>
  </si>
  <si>
    <t>GSK211121PZM810</t>
  </si>
  <si>
    <t>GSK211123XJE375</t>
  </si>
  <si>
    <t>GSK211123XGB625</t>
  </si>
  <si>
    <t>GSK211121PEZ429</t>
  </si>
  <si>
    <t>GSK211123NIY708</t>
  </si>
  <si>
    <t>GSK211123VGX376</t>
  </si>
  <si>
    <t>GSK211123FKT234</t>
  </si>
  <si>
    <t>GSK211123APS412</t>
  </si>
  <si>
    <t>GSK211123XLP643</t>
  </si>
  <si>
    <t>GSK211123MEK835</t>
  </si>
  <si>
    <t>GSK211123ICS589</t>
  </si>
  <si>
    <t>GSK211122ZQJ482</t>
  </si>
  <si>
    <t>GSK211123ZWH452</t>
  </si>
  <si>
    <t>GSK211123JFB593</t>
  </si>
  <si>
    <t>GSK211123KWX982</t>
  </si>
  <si>
    <t>GSK211123RTU698</t>
  </si>
  <si>
    <t>GSK211123LRD274</t>
  </si>
  <si>
    <t>GSK211123IAH549</t>
  </si>
  <si>
    <t>GSK211123ISG347</t>
  </si>
  <si>
    <t>DMD/2111/24/OYIW3051</t>
  </si>
  <si>
    <t>GSK211124TJX958</t>
  </si>
  <si>
    <t>GSK211124AUI314</t>
  </si>
  <si>
    <t>GSK211124BHN543</t>
  </si>
  <si>
    <t>GSK211124TKB548</t>
  </si>
  <si>
    <t>GSK211123LPE590</t>
  </si>
  <si>
    <t>GSK211124ZQR751</t>
  </si>
  <si>
    <t>GSK211124JBX428</t>
  </si>
  <si>
    <t>GSK211124ZPK184</t>
  </si>
  <si>
    <t>GSK211124UMZ395</t>
  </si>
  <si>
    <t>GSK211124FGD316</t>
  </si>
  <si>
    <t>GSK211124OQC819</t>
  </si>
  <si>
    <t>GSK211124XNZ960</t>
  </si>
  <si>
    <t>GSK211124UJR572</t>
  </si>
  <si>
    <t>GSK211124QJF498</t>
  </si>
  <si>
    <t>GSK211124FBL425</t>
  </si>
  <si>
    <t>GSK211124HPU684</t>
  </si>
  <si>
    <t>GSK211123QUN794</t>
  </si>
  <si>
    <t>GSK211124TVX937</t>
  </si>
  <si>
    <t>GSK211124SLE803</t>
  </si>
  <si>
    <t>GSK211124EWT463</t>
  </si>
  <si>
    <t>GSK211124QKD894</t>
  </si>
  <si>
    <t>GSK211124AZO132</t>
  </si>
  <si>
    <t>GSK211124LZG715</t>
  </si>
  <si>
    <t>GSK211124AIH206</t>
  </si>
  <si>
    <t>GSK211124WBG968</t>
  </si>
  <si>
    <t>GSK211124LMF083</t>
  </si>
  <si>
    <t>GSK211124IKB208</t>
  </si>
  <si>
    <t>GSK211124XLN429</t>
  </si>
  <si>
    <t>GSK211124JZU954</t>
  </si>
  <si>
    <t>GSK211124XCA492</t>
  </si>
  <si>
    <t>GSK211124XUP581</t>
  </si>
  <si>
    <t>GSK211123LBQ084</t>
  </si>
  <si>
    <t>GSK211124JSX741</t>
  </si>
  <si>
    <t>GSK211124EHK502</t>
  </si>
  <si>
    <t>GSK211124DYP209</t>
  </si>
  <si>
    <t>GSK211124RXT754</t>
  </si>
  <si>
    <t>GSK211124HPD937</t>
  </si>
  <si>
    <t>GSK211124BFC970</t>
  </si>
  <si>
    <t>GSK211124BJL192</t>
  </si>
  <si>
    <t>GSK211124WSB410</t>
  </si>
  <si>
    <t>GSK211124CGU683</t>
  </si>
  <si>
    <t>GSK211124VYX645</t>
  </si>
  <si>
    <t>GSK211124NKD946</t>
  </si>
  <si>
    <t>GSK211124MEN457</t>
  </si>
  <si>
    <t>GSK211124WET312</t>
  </si>
  <si>
    <t>GSK211124TMQ547</t>
  </si>
  <si>
    <t>GSK211124UKV623</t>
  </si>
  <si>
    <t>GSK211123WYB649</t>
  </si>
  <si>
    <t>GSK211124OYN716</t>
  </si>
  <si>
    <t>GSK211124APZ430</t>
  </si>
  <si>
    <t>GSK211124JXE402</t>
  </si>
  <si>
    <t>GSK211124GPH032</t>
  </si>
  <si>
    <t>GSK211123CID076</t>
  </si>
  <si>
    <t>GSK211124CEJ524</t>
  </si>
  <si>
    <t>GSK211124GXP690</t>
  </si>
  <si>
    <t>GSK211124VOW340</t>
  </si>
  <si>
    <t>GSK211124JML538</t>
  </si>
  <si>
    <t>GSK211124XDE735</t>
  </si>
  <si>
    <t>GSK211124FAN268</t>
  </si>
  <si>
    <t>GSK211124GSK079</t>
  </si>
  <si>
    <t>DMD/2111/24/OIZM3916</t>
  </si>
  <si>
    <t>GSK211124BQG206</t>
  </si>
  <si>
    <t>DMD/2111/24/BUZV8349</t>
  </si>
  <si>
    <t>GSK211124QRJ593</t>
  </si>
  <si>
    <t>DMD/2111/24/BLVD6291</t>
  </si>
  <si>
    <t>GSK211124CQL043</t>
  </si>
  <si>
    <t>GSK211124YQH712</t>
  </si>
  <si>
    <t>GSK211124EMJ061</t>
  </si>
  <si>
    <t>GSK211124MDU536</t>
  </si>
  <si>
    <t>GSK211124HIG081</t>
  </si>
  <si>
    <t>GSK211124XGA763</t>
  </si>
  <si>
    <t>GSK211124FQM269</t>
  </si>
  <si>
    <t>GSK211124SQP920</t>
  </si>
  <si>
    <t>GSK211124DPO531</t>
  </si>
  <si>
    <t>GSK211124TDN816</t>
  </si>
  <si>
    <t>GSK211123YTN184</t>
  </si>
  <si>
    <t>GSK211124DVS517</t>
  </si>
  <si>
    <t>GSK211124RSG901</t>
  </si>
  <si>
    <t>GSK211124CLV687</t>
  </si>
  <si>
    <t>GSK211124NUL016</t>
  </si>
  <si>
    <t>GSK211124SAL426</t>
  </si>
  <si>
    <t>GSK211124DVM345</t>
  </si>
  <si>
    <t>GSK211124SGO086</t>
  </si>
  <si>
    <t>GSK211123SKY681</t>
  </si>
  <si>
    <t>GSK211124XSR615</t>
  </si>
  <si>
    <t>GSK211124UCN390</t>
  </si>
  <si>
    <t>GSK211123FXI516</t>
  </si>
  <si>
    <t>GSK211124NIZ619</t>
  </si>
  <si>
    <t>GSK211124HPC846</t>
  </si>
  <si>
    <t>GSK211122OWP546</t>
  </si>
  <si>
    <t>GSK211124STI579</t>
  </si>
  <si>
    <t>GSK211124VCQ720</t>
  </si>
  <si>
    <t>GSK211124QUZ605</t>
  </si>
  <si>
    <t>GSK211124LZG138</t>
  </si>
  <si>
    <t>GSK211124RFQ197</t>
  </si>
  <si>
    <t>GSK211123XNY751</t>
  </si>
  <si>
    <t>GSK211124KMN132</t>
  </si>
  <si>
    <t>GSK211124YFU810</t>
  </si>
  <si>
    <t>GSK211124TGL073</t>
  </si>
  <si>
    <t>GSK211124OBW604</t>
  </si>
  <si>
    <t>GSK211124QJP019</t>
  </si>
  <si>
    <t>GSK211124WAX682</t>
  </si>
  <si>
    <t>GSK211124WVT098</t>
  </si>
  <si>
    <t>GSK211124FDC985</t>
  </si>
  <si>
    <t>GSK211124KOV524</t>
  </si>
  <si>
    <t>GSK211124GJX386</t>
  </si>
  <si>
    <t>GSK211124RVF829</t>
  </si>
  <si>
    <t>GSK211124OCR416</t>
  </si>
  <si>
    <t>GSK211124MIZ679</t>
  </si>
  <si>
    <t>GSK211124XHU210</t>
  </si>
  <si>
    <t>GSK211124SWA127</t>
  </si>
  <si>
    <t>GSK211124TSR639</t>
  </si>
  <si>
    <t>GSK211124FUX926</t>
  </si>
  <si>
    <t>GSK211124BJL082</t>
  </si>
  <si>
    <t>GSK211124BHS204</t>
  </si>
  <si>
    <t>GSK211124IXR753</t>
  </si>
  <si>
    <t>GSK211124NFX621</t>
  </si>
  <si>
    <t>GSK211124VAR219</t>
  </si>
  <si>
    <t>GSK211124OXK918</t>
  </si>
  <si>
    <t>GSK211124WAH097</t>
  </si>
  <si>
    <t>GSK211124OKX470</t>
  </si>
  <si>
    <t>GSK211124BVF752</t>
  </si>
  <si>
    <t>GSK211124EPS926</t>
  </si>
  <si>
    <t>GSK211124KHY360</t>
  </si>
  <si>
    <t>GSK211124HQS925</t>
  </si>
  <si>
    <t>GSK211124IRP802</t>
  </si>
  <si>
    <t>GSK211124FCR025</t>
  </si>
  <si>
    <t>GSK211124EWS127</t>
  </si>
  <si>
    <t>GSK211124AOE208</t>
  </si>
  <si>
    <t>GSK211124GIY827</t>
  </si>
  <si>
    <t>GSK211123QWF083</t>
  </si>
  <si>
    <t>GSK211124BHF286</t>
  </si>
  <si>
    <t>GSK211123WHB835</t>
  </si>
  <si>
    <t>GSK211124ZDI843</t>
  </si>
  <si>
    <t>GSK211124TSO078</t>
  </si>
  <si>
    <t>GSK211123PWA098</t>
  </si>
  <si>
    <t>GSK211124NPO147</t>
  </si>
  <si>
    <t>GSK211124UWM140</t>
  </si>
  <si>
    <t>GSK211124JFX345</t>
  </si>
  <si>
    <t>GSK211124LBZ589</t>
  </si>
  <si>
    <t>GSK211124ZKY026</t>
  </si>
  <si>
    <t>GSK211124JFO142</t>
  </si>
  <si>
    <t>GSK211124SCJ678</t>
  </si>
  <si>
    <t>GSK211124FMU029</t>
  </si>
  <si>
    <t>GSK211124FUY509</t>
  </si>
  <si>
    <t>GSK211124UCI963</t>
  </si>
  <si>
    <t>GSK211124HYD480</t>
  </si>
  <si>
    <t>GSK211124FHX674</t>
  </si>
  <si>
    <t>GSK211124HGW651</t>
  </si>
  <si>
    <t>GSK211124SOV341</t>
  </si>
  <si>
    <t>GSK211124IMK892</t>
  </si>
  <si>
    <t>GSK211124NRG019</t>
  </si>
  <si>
    <t>GSK211124SBG478</t>
  </si>
  <si>
    <t>GSK211124LAP965</t>
  </si>
  <si>
    <t>GSK211124ZPU614</t>
  </si>
  <si>
    <t>GSK211124HVQ093</t>
  </si>
  <si>
    <t>GSK211124DLA207</t>
  </si>
  <si>
    <t>GSK211124GBV475</t>
  </si>
  <si>
    <t>GSK211124DMX421</t>
  </si>
  <si>
    <t>GSK211124JHS809</t>
  </si>
  <si>
    <t>GSK211124GQI354</t>
  </si>
  <si>
    <t>GSK211124VAE708</t>
  </si>
  <si>
    <t>GSK211123GHW309</t>
  </si>
  <si>
    <t>GSK211124JCU920</t>
  </si>
  <si>
    <t>GSK211124UZO758</t>
  </si>
  <si>
    <t>GSK211123NBA780</t>
  </si>
  <si>
    <t>GSK211124ZMF761</t>
  </si>
  <si>
    <t>GSK211124CEK240</t>
  </si>
  <si>
    <t>GSK211124OKG089</t>
  </si>
  <si>
    <t>GSK211124EDI493</t>
  </si>
  <si>
    <t>GSK211124AQP981</t>
  </si>
  <si>
    <t>GSK211124RTW925</t>
  </si>
  <si>
    <t>GSK211124NKP149</t>
  </si>
  <si>
    <t>GSK211124OQU257</t>
  </si>
  <si>
    <t>GSK211123RNS306</t>
  </si>
  <si>
    <t>GSK211124SNI739</t>
  </si>
  <si>
    <t>GSK211124TBH725</t>
  </si>
  <si>
    <t>GSK211124BWS796</t>
  </si>
  <si>
    <t>GSK211124QDO912</t>
  </si>
  <si>
    <t>GSK211124HGQ723</t>
  </si>
  <si>
    <t>GSK211124PFC509</t>
  </si>
  <si>
    <t>GSK211124LPU201</t>
  </si>
  <si>
    <t>GSK211123OVZ984</t>
  </si>
  <si>
    <t>GSK211124FTJ189</t>
  </si>
  <si>
    <t>GSK211124VKA413</t>
  </si>
  <si>
    <t>GSK211124RAH796</t>
  </si>
  <si>
    <t>GSK211124RLT749</t>
  </si>
  <si>
    <t>GSK211124KZF723</t>
  </si>
  <si>
    <t>GSK211124FJP045</t>
  </si>
  <si>
    <t>GSK211124CNT410</t>
  </si>
  <si>
    <t>GSK211124KZE317</t>
  </si>
  <si>
    <t>GSK211124GDI126</t>
  </si>
  <si>
    <t>GSK211124ADY521</t>
  </si>
  <si>
    <t>GSK211124CYL246</t>
  </si>
  <si>
    <t>GSK211124WQR120</t>
  </si>
  <si>
    <t>GSK211124BFD526</t>
  </si>
  <si>
    <t>GSK211124OGV341</t>
  </si>
  <si>
    <t>GSK211124DMP760</t>
  </si>
  <si>
    <t>GSK211124ZVI571</t>
  </si>
  <si>
    <t>GSK211124AOF430</t>
  </si>
  <si>
    <t>GSK211124PRJ638</t>
  </si>
  <si>
    <t>GSK211124XMD761</t>
  </si>
  <si>
    <t>GSK211124UGI125</t>
  </si>
  <si>
    <t>GSK211124FRD738</t>
  </si>
  <si>
    <t>GSK211124IFW345</t>
  </si>
  <si>
    <t>GSK211124FDH819</t>
  </si>
  <si>
    <t>GSK211124GPR695</t>
  </si>
  <si>
    <t>GSK211124TRE780</t>
  </si>
  <si>
    <t>GSK211124KBV645</t>
  </si>
  <si>
    <t>GSK211124LDJ041</t>
  </si>
  <si>
    <t>GSK211124LQP425</t>
  </si>
  <si>
    <t>GSK211124VAZ061</t>
  </si>
  <si>
    <t>GSK211124MVR054</t>
  </si>
  <si>
    <t>GSK211124LES583</t>
  </si>
  <si>
    <t>GSK211124LNE142</t>
  </si>
  <si>
    <t>GSK211124MLH542</t>
  </si>
  <si>
    <t>GSK211124COM957</t>
  </si>
  <si>
    <t>GSK211124KIF146</t>
  </si>
  <si>
    <t>DMD/2111/24/LVEA1903</t>
  </si>
  <si>
    <t>GSK211124GFL859</t>
  </si>
  <si>
    <t>GSK211124WCH748</t>
  </si>
  <si>
    <t>GSK211124LJP618</t>
  </si>
  <si>
    <t>GSK211124EQB963</t>
  </si>
  <si>
    <t>GSK211124RDQ985</t>
  </si>
  <si>
    <t>GSK211124PXL572</t>
  </si>
  <si>
    <t>GSK211124YCO895</t>
  </si>
  <si>
    <t>GSK211123PUM916</t>
  </si>
  <si>
    <t>GSK211124RGO287</t>
  </si>
  <si>
    <t>GSK211124PAV370</t>
  </si>
  <si>
    <t>GSK211123LFU289</t>
  </si>
  <si>
    <t>GSK211124QIN154</t>
  </si>
  <si>
    <t>GSK211124EHR729</t>
  </si>
  <si>
    <t>DMD/2111/24/IRQS8652</t>
  </si>
  <si>
    <t>GSK211123QCJ167</t>
  </si>
  <si>
    <t>GSK211123EGZ840</t>
  </si>
  <si>
    <t>GSK211124FKB413</t>
  </si>
  <si>
    <t>GSK211124WAR621</t>
  </si>
  <si>
    <t>GSK211123IDJ289</t>
  </si>
  <si>
    <t>GSK211123XRG879</t>
  </si>
  <si>
    <t>GSK211123WZP269</t>
  </si>
  <si>
    <t>GSK211124KVS016</t>
  </si>
  <si>
    <t>GSK211124UHC761</t>
  </si>
  <si>
    <t>GSK211123XQG043</t>
  </si>
  <si>
    <t>GSK211124KLX591</t>
  </si>
  <si>
    <t>GSK211124GKV150</t>
  </si>
  <si>
    <t>GSK211123FOA876</t>
  </si>
  <si>
    <t>GSK211124LIF213</t>
  </si>
  <si>
    <t>GSK211124GHL375</t>
  </si>
  <si>
    <t>GSK211124QHM384</t>
  </si>
  <si>
    <t>DMD/2111/25/CFZG4609</t>
  </si>
  <si>
    <t>GSK211124LKR623</t>
  </si>
  <si>
    <t>GSK211125ONS854</t>
  </si>
  <si>
    <t>GSK211125THR374</t>
  </si>
  <si>
    <t>DMD/2111/25/MPUK5672</t>
  </si>
  <si>
    <t>GSK211125QIL728</t>
  </si>
  <si>
    <t>GSK211124CPH645</t>
  </si>
  <si>
    <t>GSK211125OZK264</t>
  </si>
  <si>
    <t>GSK211125OJU475</t>
  </si>
  <si>
    <t>GSK211124VDR450</t>
  </si>
  <si>
    <t>GSK211125XSZ412</t>
  </si>
  <si>
    <t>GSK211125OWC026</t>
  </si>
  <si>
    <t>DMD/2111/25/CHPQ9628</t>
  </si>
  <si>
    <t>GSK211124XLV952</t>
  </si>
  <si>
    <t>GSK211125ABE978</t>
  </si>
  <si>
    <t>GSK211125RDP035</t>
  </si>
  <si>
    <t>GSK211125IUS438</t>
  </si>
  <si>
    <t>GSK211125WYH015</t>
  </si>
  <si>
    <t>GSK211125LIR180</t>
  </si>
  <si>
    <t>GSK211124AJT326</t>
  </si>
  <si>
    <t>GSK211125PKZ059</t>
  </si>
  <si>
    <t>GSK211125JUB079</t>
  </si>
  <si>
    <t>GSK211125XVF803</t>
  </si>
  <si>
    <t>GSK211124FKB315</t>
  </si>
  <si>
    <t>GSK211125VOU278</t>
  </si>
  <si>
    <t>GSK211125MUF573</t>
  </si>
  <si>
    <t>GSK211125NUG651</t>
  </si>
  <si>
    <t>GSK211125TYZ183</t>
  </si>
  <si>
    <t>GSK211125FQD864</t>
  </si>
  <si>
    <t>GSK211125PUH784</t>
  </si>
  <si>
    <t>GSK211125SJC592</t>
  </si>
  <si>
    <t>GSK211125ZRD306</t>
  </si>
  <si>
    <t>GSK211125TGU986</t>
  </si>
  <si>
    <t>GSK211125IPX839</t>
  </si>
  <si>
    <t>GSK211125CGF352</t>
  </si>
  <si>
    <t>GSK211125LVP746</t>
  </si>
  <si>
    <t>GSK211125WLN527</t>
  </si>
  <si>
    <t>GSK211125DFI452</t>
  </si>
  <si>
    <t>GSK211125NWL142</t>
  </si>
  <si>
    <t>GSK211125RMO415</t>
  </si>
  <si>
    <t>GSK211125ZEV567</t>
  </si>
  <si>
    <t>GSK211125ZCU705</t>
  </si>
  <si>
    <t>GSK211125ZJT039</t>
  </si>
  <si>
    <t>GSK211125VNP697</t>
  </si>
  <si>
    <t>GSK211125YAZ290</t>
  </si>
  <si>
    <t>GSK211124WNI218</t>
  </si>
  <si>
    <t>GSK211125VHG957</t>
  </si>
  <si>
    <t>GSK211124JXV407</t>
  </si>
  <si>
    <t>GSK211125WCP759</t>
  </si>
  <si>
    <t>GSK211125LWF541</t>
  </si>
  <si>
    <t>GSK211125BIJ980</t>
  </si>
  <si>
    <t>GSK211125JYS803</t>
  </si>
  <si>
    <t>GSK211125XSE065</t>
  </si>
  <si>
    <t>11/29/2021 SYARIF MOHARDI</t>
  </si>
  <si>
    <t>DMD/2111/25/MRNK3702</t>
  </si>
  <si>
    <t>GSK211125RIK352</t>
  </si>
  <si>
    <t>GSK211125NHT103</t>
  </si>
  <si>
    <t>GSK211124MBF152</t>
  </si>
  <si>
    <t>GSK211125BSA053</t>
  </si>
  <si>
    <t>GSK211125CDS017</t>
  </si>
  <si>
    <t>GSK211125ELA915</t>
  </si>
  <si>
    <t>DMD/2111/25/IGEQ3785</t>
  </si>
  <si>
    <t>GSK211125QKY841</t>
  </si>
  <si>
    <t>GSK211125EZY683</t>
  </si>
  <si>
    <t>DMD/2111/25/MBCO6948</t>
  </si>
  <si>
    <t>GSK211125DUZ512</t>
  </si>
  <si>
    <t>GSK211123QCX679</t>
  </si>
  <si>
    <t>GSK211125DYH430</t>
  </si>
  <si>
    <t>GSK211124WOT413</t>
  </si>
  <si>
    <t>GSK211125EWK584</t>
  </si>
  <si>
    <t>GSK211125TXM846</t>
  </si>
  <si>
    <t>GSK211125OSK598</t>
  </si>
  <si>
    <t>GSK211125ZHF105</t>
  </si>
  <si>
    <t>GSK211124BXM512</t>
  </si>
  <si>
    <t>GSK211125DRS762</t>
  </si>
  <si>
    <t>GSK211125TUE045</t>
  </si>
  <si>
    <t>GSK211123IGV907</t>
  </si>
  <si>
    <t>GSK211125GPH195</t>
  </si>
  <si>
    <t>GSK211125YBE730</t>
  </si>
  <si>
    <t>GSK211125GUY768</t>
  </si>
  <si>
    <t>GSK211125YUQ056</t>
  </si>
  <si>
    <t>GSK211125XPT874</t>
  </si>
  <si>
    <t>GSK211125WDC391</t>
  </si>
  <si>
    <t>GSK211125EMN418</t>
  </si>
  <si>
    <t>GSK211123JWT718</t>
  </si>
  <si>
    <t>GSK211125JVH018</t>
  </si>
  <si>
    <t>GSK211125ZQY319</t>
  </si>
  <si>
    <t>GSK211125KTP081</t>
  </si>
  <si>
    <t>GSK211123DZF093</t>
  </si>
  <si>
    <t>GSK211124WOV984</t>
  </si>
  <si>
    <t>GSK211124XHY031</t>
  </si>
  <si>
    <t>GSK211125FGA410</t>
  </si>
  <si>
    <t>GSK211125WMF879</t>
  </si>
  <si>
    <t>GSK211125QAL248</t>
  </si>
  <si>
    <t>GSK211125PTE201</t>
  </si>
  <si>
    <t>GSK211125WIZ852</t>
  </si>
  <si>
    <t>GSK211123OKU590</t>
  </si>
  <si>
    <t>GSK211125DPN947</t>
  </si>
  <si>
    <t>GSK211125EMA496</t>
  </si>
  <si>
    <t>GSK211125WUB917</t>
  </si>
  <si>
    <t>GSK211125RQB082</t>
  </si>
  <si>
    <t>GSK211125HLO437</t>
  </si>
  <si>
    <t>GSK211125ZHT765</t>
  </si>
  <si>
    <t>GSK211125TJH867</t>
  </si>
  <si>
    <t>GSK211125VQR428</t>
  </si>
  <si>
    <t>GSK211125AHR896</t>
  </si>
  <si>
    <t>GSK211125XSZ752</t>
  </si>
  <si>
    <t>GSK211125ROL365</t>
  </si>
  <si>
    <t>GSK211125VXD038</t>
  </si>
  <si>
    <t>GSK211125EVJ312</t>
  </si>
  <si>
    <t>GSK211125UPO067</t>
  </si>
  <si>
    <t>GSK211125DMP725</t>
  </si>
  <si>
    <t>GSK211125XZP096</t>
  </si>
  <si>
    <t>GSK211125GPO805</t>
  </si>
  <si>
    <t>GSK211125TYH023</t>
  </si>
  <si>
    <t>GSK211125QLX104</t>
  </si>
  <si>
    <t>GSK211125IJX605</t>
  </si>
  <si>
    <t>gsk211123wqv678</t>
  </si>
  <si>
    <t>GSK211125PEI943</t>
  </si>
  <si>
    <t>GSK211125MND903</t>
  </si>
  <si>
    <t>GSK211125NEV769</t>
  </si>
  <si>
    <t>GSK211125BSR170</t>
  </si>
  <si>
    <t>GSK211125THY714</t>
  </si>
  <si>
    <t>GSK211125KNY416</t>
  </si>
  <si>
    <t>GSK211123EPW958</t>
  </si>
  <si>
    <t>GSK211124VNI327</t>
  </si>
  <si>
    <t>GSK211124XEY596</t>
  </si>
  <si>
    <t>GSK211125GLJ267</t>
  </si>
  <si>
    <t>GSK211125RXU852</t>
  </si>
  <si>
    <t>GSK211125YFE165</t>
  </si>
  <si>
    <t>GSK211125JFR584</t>
  </si>
  <si>
    <t>GSK211123JCS520</t>
  </si>
  <si>
    <t>GSK211123MUC483</t>
  </si>
  <si>
    <t>GSK211125CUQ304</t>
  </si>
  <si>
    <t>GSK211125FDO594</t>
  </si>
  <si>
    <t>GSK211125ACP721</t>
  </si>
  <si>
    <t>GSK211124JNW548</t>
  </si>
  <si>
    <t>GSK211125CTK473</t>
  </si>
  <si>
    <t>GSK211124ELT647</t>
  </si>
  <si>
    <t>GSK211125BRO790</t>
  </si>
  <si>
    <t>GSK211125PMD560</t>
  </si>
  <si>
    <t>GSK211125FVG974</t>
  </si>
  <si>
    <t>GSK211125IOT216</t>
  </si>
  <si>
    <t>GSK211124SOL697</t>
  </si>
  <si>
    <t>GSK211125OYK465</t>
  </si>
  <si>
    <t>GSK211125GQW146</t>
  </si>
  <si>
    <t>GSK211125OSA047</t>
  </si>
  <si>
    <t>GSK211125RWA316</t>
  </si>
  <si>
    <t>GSK211123KQV854</t>
  </si>
  <si>
    <t>GSK211123WBQ692</t>
  </si>
  <si>
    <t>GSK211125VAB340</t>
  </si>
  <si>
    <t>GSK211125WZL946</t>
  </si>
  <si>
    <t>GSK211125BIZ829</t>
  </si>
  <si>
    <t>GSK211125DNS305</t>
  </si>
  <si>
    <t>GSK211125GSA712</t>
  </si>
  <si>
    <t>GSK211123RQD093</t>
  </si>
  <si>
    <t>GSK211124NFU769</t>
  </si>
  <si>
    <t>GSK211125HZP758</t>
  </si>
  <si>
    <t>GSK211125TQP648</t>
  </si>
  <si>
    <t>GSK211125SJV015</t>
  </si>
  <si>
    <t>GSK211123GYF257</t>
  </si>
  <si>
    <t>GSK211125LUD298</t>
  </si>
  <si>
    <t>GSK211125CRL869</t>
  </si>
  <si>
    <t>GSK211125JMO197</t>
  </si>
  <si>
    <t>GSK211125JVW795</t>
  </si>
  <si>
    <t>GSK211125QNM458</t>
  </si>
  <si>
    <t>GSK211125WPE391</t>
  </si>
  <si>
    <t>GSK211125PKQ501</t>
  </si>
  <si>
    <t>GSK211124LWD158</t>
  </si>
  <si>
    <t>GSK211125NLH165</t>
  </si>
  <si>
    <t>GSK211125PST057</t>
  </si>
  <si>
    <t>GSK211125KXO042</t>
  </si>
  <si>
    <t>GSK211125XOC571</t>
  </si>
  <si>
    <t>GSK211124CIY743</t>
  </si>
  <si>
    <t>GSK211125TWH312</t>
  </si>
  <si>
    <t>GSK211125HZE396</t>
  </si>
  <si>
    <t>GSK211123LRQ489</t>
  </si>
  <si>
    <t>GSK211125RHA497</t>
  </si>
  <si>
    <t>GSK211125DMP372</t>
  </si>
  <si>
    <t>GSK211125UBZ927</t>
  </si>
  <si>
    <t>GSK211125VQG128</t>
  </si>
  <si>
    <t>GSK211125NVU347</t>
  </si>
  <si>
    <t>GSK211125YFC326</t>
  </si>
  <si>
    <t>GSK211125IZN568</t>
  </si>
  <si>
    <t>GSK211125RFO624</t>
  </si>
  <si>
    <t>GSK211123BTU843</t>
  </si>
  <si>
    <t>gsk211125acp567</t>
  </si>
  <si>
    <t>GSK211125JKX342</t>
  </si>
  <si>
    <t>GSK211125KTZ691</t>
  </si>
  <si>
    <t>GSK211125RZK612</t>
  </si>
  <si>
    <t>GSK211125INM762</t>
  </si>
  <si>
    <t>GSK211125VEZ764</t>
  </si>
  <si>
    <t>GSK211125PLH631</t>
  </si>
  <si>
    <t>gsk211125fvp164</t>
  </si>
  <si>
    <t>GSK211125DXP136</t>
  </si>
  <si>
    <t>GSK211125YHS852</t>
  </si>
  <si>
    <t>GSK211125QDT542</t>
  </si>
  <si>
    <t>GSK211125QTK630</t>
  </si>
  <si>
    <t>GSK211125XAJ724</t>
  </si>
  <si>
    <t>GSK211125IQN984</t>
  </si>
  <si>
    <t>GSK211125QKG829</t>
  </si>
  <si>
    <t>GSK211125VMN624</t>
  </si>
  <si>
    <t>GSK211125SYU865</t>
  </si>
  <si>
    <t>GSK211125WVJ483</t>
  </si>
  <si>
    <t>GSK211125ABV931</t>
  </si>
  <si>
    <t>GSK211125MTP123</t>
  </si>
  <si>
    <t>GSK211125FJZ468</t>
  </si>
  <si>
    <t>GSK211125PRA913</t>
  </si>
  <si>
    <t>GSK211125DKW412</t>
  </si>
  <si>
    <t>GSK211125VAS371</t>
  </si>
  <si>
    <t>gsk211125yfw723</t>
  </si>
  <si>
    <t>GSK211125FVB371</t>
  </si>
  <si>
    <t>GSK211125ZXG892</t>
  </si>
  <si>
    <t>GSK211125WSX659</t>
  </si>
  <si>
    <t>GSK211125IDW950</t>
  </si>
  <si>
    <t>GSK211125HFQ380</t>
  </si>
  <si>
    <t>GSK211125AUM678</t>
  </si>
  <si>
    <t>GSK211125BXO798</t>
  </si>
  <si>
    <t>GSK211125FVG409</t>
  </si>
  <si>
    <t>GSK211124ZEF436</t>
  </si>
  <si>
    <t>GSK211125ETO804</t>
  </si>
  <si>
    <t>GSK211125JEI582</t>
  </si>
  <si>
    <t>GSK211125NMD193</t>
  </si>
  <si>
    <t>GSK211125NGZ293</t>
  </si>
  <si>
    <t>GSK211125VDA839</t>
  </si>
  <si>
    <t>GSK211123DSP082</t>
  </si>
  <si>
    <t>GSK211125TMY408</t>
  </si>
  <si>
    <t>GSK211125EUR567</t>
  </si>
  <si>
    <t>GSK211125WQA249</t>
  </si>
  <si>
    <t>GSK211125ZLU038</t>
  </si>
  <si>
    <t>GSK211124LJX926</t>
  </si>
  <si>
    <t>GSK211125EPY640</t>
  </si>
  <si>
    <t>GSK211125FPJ613</t>
  </si>
  <si>
    <t>GSK211125NSA935</t>
  </si>
  <si>
    <t>GSK211125OZY217</t>
  </si>
  <si>
    <t>GSK211125OHU762</t>
  </si>
  <si>
    <t>GSK211125ULJ251</t>
  </si>
  <si>
    <t>GSK211125CJP962</t>
  </si>
  <si>
    <t>GSK211125BZX243</t>
  </si>
  <si>
    <t>GSK211125UXZ857</t>
  </si>
  <si>
    <t>GSK211125VIB580</t>
  </si>
  <si>
    <t>GSK211125UPO634</t>
  </si>
  <si>
    <t>GSK211125MJN836</t>
  </si>
  <si>
    <t>GSK211125XPM482</t>
  </si>
  <si>
    <t>GSK211125TVP731</t>
  </si>
  <si>
    <t>GSK211125ASZ691</t>
  </si>
  <si>
    <t>GSK211125DGX716</t>
  </si>
  <si>
    <t>GSK211125LPD367</t>
  </si>
  <si>
    <t>GSK211125YGF218</t>
  </si>
  <si>
    <t>GSK211125UKH460</t>
  </si>
  <si>
    <t>GSK211125KIV637</t>
  </si>
  <si>
    <t>GSK211125VUP602</t>
  </si>
  <si>
    <t>GSK211125BOL584</t>
  </si>
  <si>
    <t>GSK211125CVJ653</t>
  </si>
  <si>
    <t>GSK211125GVL831</t>
  </si>
  <si>
    <t>GSK211125IKA396</t>
  </si>
  <si>
    <t>GSK211125OXD890</t>
  </si>
  <si>
    <t>GSK211125EGQ837</t>
  </si>
  <si>
    <t>DMD/2111/25/JSWI8564</t>
  </si>
  <si>
    <t>GSK211125CMJ138</t>
  </si>
  <si>
    <t>GSK211125HXT351</t>
  </si>
  <si>
    <t>GSK211125PDL628</t>
  </si>
  <si>
    <t>GSK211124TMQ137</t>
  </si>
  <si>
    <t>GSK211123VMS012</t>
  </si>
  <si>
    <t>GSK211125DIV915</t>
  </si>
  <si>
    <t>GSK211125WSJ241</t>
  </si>
  <si>
    <t>GSK211125NOX086</t>
  </si>
  <si>
    <t>GSK211124RKX296</t>
  </si>
  <si>
    <t>GSK211124DNO920</t>
  </si>
  <si>
    <t>GSK211125RHC673</t>
  </si>
  <si>
    <t>GSK211125JGU540</t>
  </si>
  <si>
    <t>GSK211124FBZ824</t>
  </si>
  <si>
    <t>DMD/2111/25/FXHC4135</t>
  </si>
  <si>
    <t>GSK211125CNZ312</t>
  </si>
  <si>
    <t>GSK211125EIB840</t>
  </si>
  <si>
    <t>GSK211125ZXN258</t>
  </si>
  <si>
    <t>GSK211125WUS184</t>
  </si>
  <si>
    <t>GSK211125BCN453</t>
  </si>
  <si>
    <t>GSK211125HDI806</t>
  </si>
  <si>
    <t>GSK211125HJQ073</t>
  </si>
  <si>
    <t>GSK211125KJW846</t>
  </si>
  <si>
    <t>DMD/2111/25/ZVKF7156</t>
  </si>
  <si>
    <t>GSK211125LWR086</t>
  </si>
  <si>
    <t>GSK211125SRT078</t>
  </si>
  <si>
    <t>GSK211125KIB145</t>
  </si>
  <si>
    <t>GSK211125ZHL749</t>
  </si>
  <si>
    <t>GSK211125HSI301</t>
  </si>
  <si>
    <t>GSK211125MNH596</t>
  </si>
  <si>
    <t>GSK211125TUM023</t>
  </si>
  <si>
    <t>GSK211125AQC176</t>
  </si>
  <si>
    <t>DMD/2111/26/DYGX9407</t>
  </si>
  <si>
    <t>GSK211126GDC750</t>
  </si>
  <si>
    <t>GSK211126VCD358</t>
  </si>
  <si>
    <t>GSK211126NAR746</t>
  </si>
  <si>
    <t>GSK211126ZEP014</t>
  </si>
  <si>
    <t>GSK211126ETB574</t>
  </si>
  <si>
    <t>GSK211126RTA856</t>
  </si>
  <si>
    <t>GSK211126XVE974</t>
  </si>
  <si>
    <t>GSK211126KVB371</t>
  </si>
  <si>
    <t>GSK211126QJH308</t>
  </si>
  <si>
    <t>GSK211126WVC470</t>
  </si>
  <si>
    <t>GSK211126KRT543</t>
  </si>
  <si>
    <t>GSK211126YHL956</t>
  </si>
  <si>
    <t>GSK211126LZB097</t>
  </si>
  <si>
    <t>GSK211126TDN890</t>
  </si>
  <si>
    <t>GSK211126VUR350</t>
  </si>
  <si>
    <t>GSK211126QTV863</t>
  </si>
  <si>
    <t>GSK211126BFT916</t>
  </si>
  <si>
    <t>GSK211126JOZ158</t>
  </si>
  <si>
    <t>GSK211126DOH306</t>
  </si>
  <si>
    <t>GSK211126UGB903</t>
  </si>
  <si>
    <t>GSK211126QLJ163</t>
  </si>
  <si>
    <t>GSK211126HIC845</t>
  </si>
  <si>
    <t>GSK211126IFW472</t>
  </si>
  <si>
    <t>GSK211126SOC397</t>
  </si>
  <si>
    <t>GSK211126WLQ703</t>
  </si>
  <si>
    <t>GSK211126QYV786</t>
  </si>
  <si>
    <t>GSK211126IFT523</t>
  </si>
  <si>
    <t>GSK211126PKL983</t>
  </si>
  <si>
    <t>GSK211126UVE160</t>
  </si>
  <si>
    <t>GSK211126VRZ136</t>
  </si>
  <si>
    <t>GSK211126NJK137</t>
  </si>
  <si>
    <t>GSK211126FTU059</t>
  </si>
  <si>
    <t>GSK211126YHO015</t>
  </si>
  <si>
    <t>GSK211126NZV694</t>
  </si>
  <si>
    <t>GSK211126EBG234</t>
  </si>
  <si>
    <t>GSK211126SCZ456</t>
  </si>
  <si>
    <t>DMD/2111/26/PHSC6059</t>
  </si>
  <si>
    <t>GSK211126NBK852</t>
  </si>
  <si>
    <t>GSK211126DXE730</t>
  </si>
  <si>
    <t>DMD/2111/26/TYFI0572</t>
  </si>
  <si>
    <t>GSK211126MDE396</t>
  </si>
  <si>
    <t>GSK211126HQM609</t>
  </si>
  <si>
    <t>GSK211126TGB612</t>
  </si>
  <si>
    <t>GSK211126EWM150</t>
  </si>
  <si>
    <t>GSK211126QGT310</t>
  </si>
  <si>
    <t>GSK211125WMN372</t>
  </si>
  <si>
    <t>GSK211125AMI305</t>
  </si>
  <si>
    <t>GSK211126HTS027</t>
  </si>
  <si>
    <t>GSK211125GHZ851</t>
  </si>
  <si>
    <t>GSK211125GVB521</t>
  </si>
  <si>
    <t>GSK211126NUG801</t>
  </si>
  <si>
    <t>GSK211126AQZ753</t>
  </si>
  <si>
    <t>GSK211125LRP105</t>
  </si>
  <si>
    <t>GSK211125VBD963</t>
  </si>
  <si>
    <t>GSK211126BNP894</t>
  </si>
  <si>
    <t>GSK211125KFO157</t>
  </si>
  <si>
    <t>GSK211126JQI406</t>
  </si>
  <si>
    <t>GSK211126MYL951</t>
  </si>
  <si>
    <t>GSK211126JIU023</t>
  </si>
  <si>
    <t>GSK211125CZD745</t>
  </si>
  <si>
    <t>GSK211125CAH847</t>
  </si>
  <si>
    <t>GSK211125PCT642</t>
  </si>
  <si>
    <t>GSK211126RWF032</t>
  </si>
  <si>
    <t>GSK211126VYC946</t>
  </si>
  <si>
    <t>GSK211124DQC437</t>
  </si>
  <si>
    <t>GSK211125XJD731</t>
  </si>
  <si>
    <t>GSK211126ASN321</t>
  </si>
  <si>
    <t>GSK211126MZB241</t>
  </si>
  <si>
    <t>GSK211126HZK372</t>
  </si>
  <si>
    <t>GSK211126LKG964</t>
  </si>
  <si>
    <t>GSK211125QAN368</t>
  </si>
  <si>
    <t>GSK211125VSR309</t>
  </si>
  <si>
    <t>GSK211126JVH829</t>
  </si>
  <si>
    <t>GSK211126XWU346</t>
  </si>
  <si>
    <t>GSK211126JEL083</t>
  </si>
  <si>
    <t>GSK211126IMS671</t>
  </si>
  <si>
    <t>GSK211126QRI159</t>
  </si>
  <si>
    <t>GSK211126ELP201</t>
  </si>
  <si>
    <t>GSK211126YCG042</t>
  </si>
  <si>
    <t>GSK211126PIW657</t>
  </si>
  <si>
    <t>GSK211126JYD521</t>
  </si>
  <si>
    <t>GSK211125HDE498</t>
  </si>
  <si>
    <t>GSK211125GTS097</t>
  </si>
  <si>
    <t>GSK211125ETG769</t>
  </si>
  <si>
    <t>GSK211126ZDJ536</t>
  </si>
  <si>
    <t>GSK211126LJM521</t>
  </si>
  <si>
    <t>GSK211126TYV769</t>
  </si>
  <si>
    <t>GSK211126WOT205</t>
  </si>
  <si>
    <t>GSK211126DBO804</t>
  </si>
  <si>
    <t>GSK211126ZRT361</t>
  </si>
  <si>
    <t>GSK211126CEZ564</t>
  </si>
  <si>
    <t>GSK211126TRC946</t>
  </si>
  <si>
    <t>GSK211126TMK718</t>
  </si>
  <si>
    <t>GSK211126OAR536</t>
  </si>
  <si>
    <t>GSK211126PWF726</t>
  </si>
  <si>
    <t>GSK211126EQS249</t>
  </si>
  <si>
    <t>GSK211126UPG729</t>
  </si>
  <si>
    <t>GSK211126GSZ570</t>
  </si>
  <si>
    <t>GSK211126YDM428</t>
  </si>
  <si>
    <t>GSK211126YWA740</t>
  </si>
  <si>
    <t>GSK211126KJU546</t>
  </si>
  <si>
    <t>GSK211126HNF874</t>
  </si>
  <si>
    <t>GSK211126BUI497</t>
  </si>
  <si>
    <t>GSK211126LRM821</t>
  </si>
  <si>
    <t>GSK211126ZKP234</t>
  </si>
  <si>
    <t>GSK211126TBM320</t>
  </si>
  <si>
    <t>GSK211126TDV986</t>
  </si>
  <si>
    <t>GSK211126CRM845</t>
  </si>
  <si>
    <t>GSK211126XBR608</t>
  </si>
  <si>
    <t>GSK211126KOG536</t>
  </si>
  <si>
    <t>GSK211126VSG103</t>
  </si>
  <si>
    <t>GSK211126FAT709</t>
  </si>
  <si>
    <t>GSK211126EAK634</t>
  </si>
  <si>
    <t>GSK211126BGE094</t>
  </si>
  <si>
    <t>GSK211126BCA825</t>
  </si>
  <si>
    <t>GSK211126GKQ580</t>
  </si>
  <si>
    <t>GSK211126IJL130</t>
  </si>
  <si>
    <t>GSK211126ZVL028</t>
  </si>
  <si>
    <t>GSK211126DPQ164</t>
  </si>
  <si>
    <t>GSK211126FXU710</t>
  </si>
  <si>
    <t>GSK211126FSA342</t>
  </si>
  <si>
    <t>GSK211126LFV120</t>
  </si>
  <si>
    <t>GSK211126HGZ047</t>
  </si>
  <si>
    <t>GSK211126TZK253</t>
  </si>
  <si>
    <t>GSK211126AGI398</t>
  </si>
  <si>
    <t>GSK211126HKM309</t>
  </si>
  <si>
    <t>GSK211126HBT926</t>
  </si>
  <si>
    <t>GSK211126DWO074</t>
  </si>
  <si>
    <t>GSK211126TIC751</t>
  </si>
  <si>
    <t>GSK211126EUW153</t>
  </si>
  <si>
    <t>GSK211126UQM826</t>
  </si>
  <si>
    <t>GSK211126KVO401</t>
  </si>
  <si>
    <t>GSK211126NLH730</t>
  </si>
  <si>
    <t>GSK211126SQH691</t>
  </si>
  <si>
    <t>GSK211126OGS136</t>
  </si>
  <si>
    <t>GSK211125LWO954</t>
  </si>
  <si>
    <t>GSK211126BWQ486</t>
  </si>
  <si>
    <t>GSK211126TMK406</t>
  </si>
  <si>
    <t>GSK211125EBP124</t>
  </si>
  <si>
    <t>GSK211124NYG649</t>
  </si>
  <si>
    <t>GSK211124FPK472</t>
  </si>
  <si>
    <t>GSK211126GNJ853</t>
  </si>
  <si>
    <t>GSK211126HPO128</t>
  </si>
  <si>
    <t>GSK211126VCS168</t>
  </si>
  <si>
    <t>GSK211124QSH638</t>
  </si>
  <si>
    <t>GSK211125FVM321</t>
  </si>
  <si>
    <t>GSK211126EQA319</t>
  </si>
  <si>
    <t>GSK211126AWK918</t>
  </si>
  <si>
    <t>GSK211126ZNI571</t>
  </si>
  <si>
    <t>GSK211126YWA902</t>
  </si>
  <si>
    <t>GSK211126PUL679</t>
  </si>
  <si>
    <t>GSK211126KNL082</t>
  </si>
  <si>
    <t>GSK211126DXK017</t>
  </si>
  <si>
    <t>GSK211126KDH870</t>
  </si>
  <si>
    <t>GSK211126DRY625</t>
  </si>
  <si>
    <t>GSK211126OIL180</t>
  </si>
  <si>
    <t>GSK211126SHJ954</t>
  </si>
  <si>
    <t>GSK211126INO968</t>
  </si>
  <si>
    <t>GSK211126ETB736</t>
  </si>
  <si>
    <t>GSK211126SZT401</t>
  </si>
  <si>
    <t>GSK211126BFA913</t>
  </si>
  <si>
    <t>GSK211124SNB265</t>
  </si>
  <si>
    <t>GSK211124DSX409</t>
  </si>
  <si>
    <t>GSK211126QYI790</t>
  </si>
  <si>
    <t>GSK211126VEG807</t>
  </si>
  <si>
    <t>GSK211126BED426</t>
  </si>
  <si>
    <t>GSK211126AFB467</t>
  </si>
  <si>
    <t>GSK211126TQA978</t>
  </si>
  <si>
    <t>GSK211126OEZ516</t>
  </si>
  <si>
    <t>GSK211126QJP918</t>
  </si>
  <si>
    <t>GSK211126JGS382</t>
  </si>
  <si>
    <t>GSK211126VZM927</t>
  </si>
  <si>
    <t>GSK211126CHY082</t>
  </si>
  <si>
    <t>GSK211126BRL038</t>
  </si>
  <si>
    <t>GSK211126LRW871</t>
  </si>
  <si>
    <t>GSK211126TUZ856</t>
  </si>
  <si>
    <t>GSK211126VJI873</t>
  </si>
  <si>
    <t>GSK211126IZH819</t>
  </si>
  <si>
    <t>GSK211126GYZ948</t>
  </si>
  <si>
    <t>GSK211126XTK397</t>
  </si>
  <si>
    <t>GSK211126RJT854</t>
  </si>
  <si>
    <t>GSK211126NBX645</t>
  </si>
  <si>
    <t>GSK211126JMH783</t>
  </si>
  <si>
    <t>GSK211125IOY148</t>
  </si>
  <si>
    <t>GSK211125CUZ658</t>
  </si>
  <si>
    <t>GSK211126NVI632</t>
  </si>
  <si>
    <t>GSK211126OZW215</t>
  </si>
  <si>
    <t>GSK211126LVG015</t>
  </si>
  <si>
    <t>GSK211126QST051</t>
  </si>
  <si>
    <t>GSK211126PGX362</t>
  </si>
  <si>
    <t>GSK211125MVE519</t>
  </si>
  <si>
    <t>GSK211126JUA297</t>
  </si>
  <si>
    <t>GSK211126XZD760</t>
  </si>
  <si>
    <t>GSK211125VNH689</t>
  </si>
  <si>
    <t>GSK211126ITW943</t>
  </si>
  <si>
    <t>GSK211126FOK197</t>
  </si>
  <si>
    <t>GSK211126VPK407</t>
  </si>
  <si>
    <t>GSK211126EKA146</t>
  </si>
  <si>
    <t>GSK211126WKM521</t>
  </si>
  <si>
    <t>GSK211126VLY278</t>
  </si>
  <si>
    <t>GSK211126ORJ254</t>
  </si>
  <si>
    <t>GSK211126CPS402</t>
  </si>
  <si>
    <t>GSK211126SLC912</t>
  </si>
  <si>
    <t>GSK211126QGM534</t>
  </si>
  <si>
    <t>GSK211126DUQ291</t>
  </si>
  <si>
    <t>GSK211126HRS738</t>
  </si>
  <si>
    <t>GSK211126PHS859</t>
  </si>
  <si>
    <t>GSK211126PKT431</t>
  </si>
  <si>
    <t>GSK211126KDR586</t>
  </si>
  <si>
    <t>GSK211126RHC586</t>
  </si>
  <si>
    <t>GSK211125RDQ708</t>
  </si>
  <si>
    <t>GSK211126RSG987</t>
  </si>
  <si>
    <t>GSK211126TRU672</t>
  </si>
  <si>
    <t>GSK211126KET267</t>
  </si>
  <si>
    <t>GSK211126PLO751</t>
  </si>
  <si>
    <t>GSK211126LIP467</t>
  </si>
  <si>
    <t>GSK211126GVZ046</t>
  </si>
  <si>
    <t>GSK211126PVX265</t>
  </si>
  <si>
    <t>GSK211126PBI723</t>
  </si>
  <si>
    <t>GSK211126GPS485</t>
  </si>
  <si>
    <t>GSK211126QSE091</t>
  </si>
  <si>
    <t>GSK211126RBG106</t>
  </si>
  <si>
    <t>GSK211126HWL768</t>
  </si>
  <si>
    <t>GSK211126CQS465</t>
  </si>
  <si>
    <t>GSK211126AFG214</t>
  </si>
  <si>
    <t>GSK211126AUZ328</t>
  </si>
  <si>
    <t>GSK211126MLR634</t>
  </si>
  <si>
    <t>GSK211126DXO963</t>
  </si>
  <si>
    <t>GSK211126JBO892</t>
  </si>
  <si>
    <t>GSK211126WFT698</t>
  </si>
  <si>
    <t>GSK211126TVE103</t>
  </si>
  <si>
    <t>GSK211126CST528</t>
  </si>
  <si>
    <t>GSK211126YXH950</t>
  </si>
  <si>
    <t>GSK211126CMT217</t>
  </si>
  <si>
    <t>GSK211126TJI805</t>
  </si>
  <si>
    <t>GSK211126BGW169</t>
  </si>
  <si>
    <t>GSK211126NSO691</t>
  </si>
  <si>
    <t>GSK211126ELY175</t>
  </si>
  <si>
    <t>GSK211126TPE301</t>
  </si>
  <si>
    <t>GSK211126FGY074</t>
  </si>
  <si>
    <t>GSK211126OFB341</t>
  </si>
  <si>
    <t>GSK211126GIN357</t>
  </si>
  <si>
    <t>GSK211126EJV749</t>
  </si>
  <si>
    <t>GSK211126KRP306</t>
  </si>
  <si>
    <t>GSK211126VGR549</t>
  </si>
  <si>
    <t>GSK211126KAH416</t>
  </si>
  <si>
    <t>GSK211126VJB091</t>
  </si>
  <si>
    <t>GSK211125XKC024</t>
  </si>
  <si>
    <t>GSK211125DPH793</t>
  </si>
  <si>
    <t>GSK211126DBS031</t>
  </si>
  <si>
    <t>GSK211126YSD632</t>
  </si>
  <si>
    <t>GSK211125QKH391</t>
  </si>
  <si>
    <t>GSK211126YTK512</t>
  </si>
  <si>
    <t>GSK211126IDL208</t>
  </si>
  <si>
    <t>GSK211126DGL640</t>
  </si>
  <si>
    <t>GSK211126KQB178</t>
  </si>
  <si>
    <t>GSK211126UDQ687</t>
  </si>
  <si>
    <t>GSK211126UJH091</t>
  </si>
  <si>
    <t>GSK211126PGJ918</t>
  </si>
  <si>
    <t>GSK211126AYM439</t>
  </si>
  <si>
    <t>GSK211126GFB598</t>
  </si>
  <si>
    <t>GSK211126YHB468</t>
  </si>
  <si>
    <t>GSK211125WDT760</t>
  </si>
  <si>
    <t>GSK211126CSW682</t>
  </si>
  <si>
    <t>GSK211126PDL164</t>
  </si>
  <si>
    <t>GSK211126MDK963</t>
  </si>
  <si>
    <t>GSK211126SGT892</t>
  </si>
  <si>
    <t>GSK211126DEU782</t>
  </si>
  <si>
    <t>GSK211126ZPC967</t>
  </si>
  <si>
    <t>GSK211126GAC896</t>
  </si>
  <si>
    <t>GSK211126EGT290</t>
  </si>
  <si>
    <t>GSK211126HCF612</t>
  </si>
  <si>
    <t>GSK211126OUC071</t>
  </si>
  <si>
    <t>GSK211126ZYE159</t>
  </si>
  <si>
    <t>GSK211126JVS053</t>
  </si>
  <si>
    <t>GSK211126WGA289</t>
  </si>
  <si>
    <t>GSK211126RFA167</t>
  </si>
  <si>
    <t>GSK211126GEP520</t>
  </si>
  <si>
    <t>GSK211126ASV028</t>
  </si>
  <si>
    <t>GSK211126OTX143</t>
  </si>
  <si>
    <t>GSK211126WRF376</t>
  </si>
  <si>
    <t>GSK211126LTC928</t>
  </si>
  <si>
    <t>GSK211126GTS691</t>
  </si>
  <si>
    <t>DMD/2111/26/WZJM8165</t>
  </si>
  <si>
    <t>GSK211126VZH463</t>
  </si>
  <si>
    <t>GSK211124PJA078</t>
  </si>
  <si>
    <t>GSK211126KHJ730</t>
  </si>
  <si>
    <t>GSK211125EYI169</t>
  </si>
  <si>
    <t>GSK211126OVN986</t>
  </si>
  <si>
    <t>GSK211125FRG305</t>
  </si>
  <si>
    <t>GSK211126QOS267</t>
  </si>
  <si>
    <t>GSK211126LBO586</t>
  </si>
  <si>
    <t>GSK211125JKL054</t>
  </si>
  <si>
    <t>12/1/2021 SYARIF MOHARDI</t>
  </si>
  <si>
    <t>DMD/2111/26/AYWQ2109</t>
  </si>
  <si>
    <t>GSK211126KCJ731</t>
  </si>
  <si>
    <t>GSK211126UXQ514</t>
  </si>
  <si>
    <t>GSK211126MLW461</t>
  </si>
  <si>
    <t>GSK211126VAC712</t>
  </si>
  <si>
    <t>GSK211126RBK619</t>
  </si>
  <si>
    <t>GSK211126ATG827</t>
  </si>
  <si>
    <t>GSK211126BQG894</t>
  </si>
  <si>
    <t>GSK211126ZAB063</t>
  </si>
  <si>
    <t>GSK211126DQX638</t>
  </si>
  <si>
    <t>GSK211126MQX648</t>
  </si>
  <si>
    <t>GSK211126ATH841</t>
  </si>
  <si>
    <t>GSK211126CNS385</t>
  </si>
  <si>
    <t>GSK211126QAO589</t>
  </si>
  <si>
    <t>GSK211126SQF496</t>
  </si>
  <si>
    <t>DMD/2111/26/MZEN2395</t>
  </si>
  <si>
    <t>GSK211126SVM061</t>
  </si>
  <si>
    <t>GSK211126APR475</t>
  </si>
  <si>
    <t>GSK211126PNB071</t>
  </si>
  <si>
    <t>GSK211125SMB249</t>
  </si>
  <si>
    <t>GSK211126WZA412</t>
  </si>
  <si>
    <t>GSK211125DPH104</t>
  </si>
  <si>
    <t>GSK211125QUH713</t>
  </si>
  <si>
    <t>GSK211126TUC751</t>
  </si>
  <si>
    <t>GSK211125ZBX632</t>
  </si>
  <si>
    <t>GSK211126DGV690</t>
  </si>
  <si>
    <t>GSK211126KUH857</t>
  </si>
  <si>
    <t>GSK211126MIK107</t>
  </si>
  <si>
    <t>GSK211126MPW742</t>
  </si>
  <si>
    <t>GSK211126HDI359</t>
  </si>
  <si>
    <t>GSK211126FKU245</t>
  </si>
  <si>
    <t>GSK211126PTO450</t>
  </si>
  <si>
    <t>GSK211126KLR983</t>
  </si>
  <si>
    <t>GSK211126KLJ150</t>
  </si>
  <si>
    <t>GSK211126TIO902</t>
  </si>
  <si>
    <t>GSK211126HYX741</t>
  </si>
  <si>
    <t>GSK211126ENV628</t>
  </si>
  <si>
    <t>GSK211126YWM645</t>
  </si>
  <si>
    <t>GSK211125CTV845</t>
  </si>
  <si>
    <t>GSK211126NPQ671</t>
  </si>
  <si>
    <t>GSK211126QFM950</t>
  </si>
  <si>
    <t>GSK211126AEG742</t>
  </si>
  <si>
    <t>GSK211126MGU305</t>
  </si>
  <si>
    <t>GSK211126RTW380</t>
  </si>
  <si>
    <t>GSK211126WTP187</t>
  </si>
  <si>
    <t>GSK211126CRE407</t>
  </si>
  <si>
    <t>GSK211126ZER497</t>
  </si>
  <si>
    <t>GSK211126FHE693</t>
  </si>
  <si>
    <t>GSK211126KME786</t>
  </si>
  <si>
    <t>GSK211126YMO987</t>
  </si>
  <si>
    <t>GSK211125JIS836</t>
  </si>
  <si>
    <t>GSK211126HJF562</t>
  </si>
  <si>
    <t>GSK211126RMO509</t>
  </si>
  <si>
    <t>GSK211126ADZ165</t>
  </si>
  <si>
    <t>GSK211126HRY701</t>
  </si>
  <si>
    <t>GSK211126YXA892</t>
  </si>
  <si>
    <t>GSK211125OFJ243</t>
  </si>
  <si>
    <t>GSK211125YQP103</t>
  </si>
  <si>
    <t>GSK211126YKZ329</t>
  </si>
  <si>
    <t>GSK211125AGO658</t>
  </si>
  <si>
    <t>GSK211126XAK359</t>
  </si>
  <si>
    <t>GSK211126FCN491</t>
  </si>
  <si>
    <t>DMD/2111/27/HJCP3942</t>
  </si>
  <si>
    <t>GSK211127WMO159</t>
  </si>
  <si>
    <t>GSK211127TSW798</t>
  </si>
  <si>
    <t>GSK211127WLT712</t>
  </si>
  <si>
    <t>GSK211127CDS147</t>
  </si>
  <si>
    <t>GSK211127KFE971</t>
  </si>
  <si>
    <t>GSK211127DBS361</t>
  </si>
  <si>
    <t>GSK211127OUJ435</t>
  </si>
  <si>
    <t>GSK211127YWT025</t>
  </si>
  <si>
    <t>GSK211127SEQ435</t>
  </si>
  <si>
    <t>GSK211127LER182</t>
  </si>
  <si>
    <t>GSK211127CVW021</t>
  </si>
  <si>
    <t>GSK211127KLM621</t>
  </si>
  <si>
    <t>GSK211127KAY603</t>
  </si>
  <si>
    <t>GSK211127SXF052</t>
  </si>
  <si>
    <t>GSK211127BIF546</t>
  </si>
  <si>
    <t>GSK211127PLB601</t>
  </si>
  <si>
    <t>GSK211126UJI652</t>
  </si>
  <si>
    <t>GSK211127FML870</t>
  </si>
  <si>
    <t>GSK211127DQA093</t>
  </si>
  <si>
    <t>GSK211127KBW629</t>
  </si>
  <si>
    <t>GSK211127SHV597</t>
  </si>
  <si>
    <t>GSK211127MWS306</t>
  </si>
  <si>
    <t>GSK211127CWP743</t>
  </si>
  <si>
    <t>GSK211126JQH059</t>
  </si>
  <si>
    <t>GSK211127AIC128</t>
  </si>
  <si>
    <t>GSK211127QUA769</t>
  </si>
  <si>
    <t>GSK211127UCK291</t>
  </si>
  <si>
    <t>GSK211127RIB096</t>
  </si>
  <si>
    <t>GSK211127MBP902</t>
  </si>
  <si>
    <t>GSK211126CKT580</t>
  </si>
  <si>
    <t>GSK211127BCX732</t>
  </si>
  <si>
    <t>GSK211127QFB514</t>
  </si>
  <si>
    <t>GSK211126GPC378</t>
  </si>
  <si>
    <t>GSK211126RJU025</t>
  </si>
  <si>
    <t>GSK211127JUF835</t>
  </si>
  <si>
    <t>GSK211127YRI423</t>
  </si>
  <si>
    <t>GSK211126IZD608</t>
  </si>
  <si>
    <t>GSK211126IRQ157</t>
  </si>
  <si>
    <t>GSK211127IFY016</t>
  </si>
  <si>
    <t>GSK211127IDU302</t>
  </si>
  <si>
    <t>GSK211127SDP370</t>
  </si>
  <si>
    <t>GSK211127YJE206</t>
  </si>
  <si>
    <t>GSK211127KMT201</t>
  </si>
  <si>
    <t>GSK211127EZG276</t>
  </si>
  <si>
    <t>GSK211127NCU602</t>
  </si>
  <si>
    <t>GSK211127ORS724</t>
  </si>
  <si>
    <t>GSK211127VLJ491</t>
  </si>
  <si>
    <t>GSK211127VLM390</t>
  </si>
  <si>
    <t>GSK211127DVO908</t>
  </si>
  <si>
    <t>GSK211127ALX630</t>
  </si>
  <si>
    <t>GSK211127BXL487</t>
  </si>
  <si>
    <t>GSK211126EPJ172</t>
  </si>
  <si>
    <t>GSK211127CSX413</t>
  </si>
  <si>
    <t>GSK211127IUF047</t>
  </si>
  <si>
    <t>GSK211127ASB083</t>
  </si>
  <si>
    <t>GSK211127GXD257</t>
  </si>
  <si>
    <t>GSK211127ZEG742</t>
  </si>
  <si>
    <t>GSK211127AGR894</t>
  </si>
  <si>
    <t>GSK211127UBG483</t>
  </si>
  <si>
    <t>GSK211127SLM605</t>
  </si>
  <si>
    <t>GSK211127JDR716</t>
  </si>
  <si>
    <t>GSK211127TVP749</t>
  </si>
  <si>
    <t>GSK211127FHE859</t>
  </si>
  <si>
    <t>GSK211127TSN984</t>
  </si>
  <si>
    <t>GSK211127DMG684</t>
  </si>
  <si>
    <t>GSK211127GCK089</t>
  </si>
  <si>
    <t>GSK211127XER248</t>
  </si>
  <si>
    <t>GSK211127EOX068</t>
  </si>
  <si>
    <t>GSK211127NYR670</t>
  </si>
  <si>
    <t>GSK211127DBQ203</t>
  </si>
  <si>
    <t>GSK211127DNX820</t>
  </si>
  <si>
    <t>GSK211127BIV831</t>
  </si>
  <si>
    <t>GSK211127XNW568</t>
  </si>
  <si>
    <t>GSK211127SFU416</t>
  </si>
  <si>
    <t>GSK211127JMS534</t>
  </si>
  <si>
    <t>GSK211126WYI407</t>
  </si>
  <si>
    <t>GSK211126IPC038</t>
  </si>
  <si>
    <t>GSK211127RMK496</t>
  </si>
  <si>
    <t>GSK211127CHR781</t>
  </si>
  <si>
    <t>GSK211127VUZ719</t>
  </si>
  <si>
    <t>DMD/2111/27/PEBX2974</t>
  </si>
  <si>
    <t>GSK211127ZEG069</t>
  </si>
  <si>
    <t>GSK211127HVA694</t>
  </si>
  <si>
    <t>gsk211127CMX651</t>
  </si>
  <si>
    <t>GSK211127BTX568</t>
  </si>
  <si>
    <t>GSK211127WGE407</t>
  </si>
  <si>
    <t>DMD/2111/27/KBRI4782</t>
  </si>
  <si>
    <t>GSK211127ZQA567</t>
  </si>
  <si>
    <t>GSK211127LMA261</t>
  </si>
  <si>
    <t>GSK211127DGY170</t>
  </si>
  <si>
    <t>GSK211127FZI869</t>
  </si>
  <si>
    <t>GSK211127OCK872</t>
  </si>
  <si>
    <t>GSK211125WPU917</t>
  </si>
  <si>
    <t>GSK211126OWH078</t>
  </si>
  <si>
    <t>GSK211127YIZ364</t>
  </si>
  <si>
    <t>GSK211127PXK896</t>
  </si>
  <si>
    <t>GSK211126IAK850</t>
  </si>
  <si>
    <t>GSK211125OJG519</t>
  </si>
  <si>
    <t>GSK211127SLU510</t>
  </si>
  <si>
    <t>GSK211127APS084</t>
  </si>
  <si>
    <t>GSK211127RYP103</t>
  </si>
  <si>
    <t>GSK211127AUG603</t>
  </si>
  <si>
    <t>GSK211127ZIF348</t>
  </si>
  <si>
    <t>GSK211127REK412</t>
  </si>
  <si>
    <t>GSK211127FKX057</t>
  </si>
  <si>
    <t>GSK211127RNV724</t>
  </si>
  <si>
    <t>GSK211127UMA908</t>
  </si>
  <si>
    <t>GSK211127WFT426</t>
  </si>
  <si>
    <t>GSK211126RUW912</t>
  </si>
  <si>
    <t>GSK211127CWQ397</t>
  </si>
  <si>
    <t>GSK211127PJN173</t>
  </si>
  <si>
    <t>GSK211127OUG276</t>
  </si>
  <si>
    <t>GSK211127IER509</t>
  </si>
  <si>
    <t>GSK211127IAE074</t>
  </si>
  <si>
    <t>GSK211127DNT689</t>
  </si>
  <si>
    <t>GSK211127YEG290</t>
  </si>
  <si>
    <t>GSK211127SCQ253</t>
  </si>
  <si>
    <t>GSK211127DCN586</t>
  </si>
  <si>
    <t>GSK211127TWJ532</t>
  </si>
  <si>
    <t>GSK211127TNK042</t>
  </si>
  <si>
    <t>GSK211127YCZ175</t>
  </si>
  <si>
    <t>GSK211127WEK295</t>
  </si>
  <si>
    <t>GSK211127WDV024</t>
  </si>
  <si>
    <t>GSK211127THK130</t>
  </si>
  <si>
    <t>GSK211127APV734</t>
  </si>
  <si>
    <t>GSK211127LTU214</t>
  </si>
  <si>
    <t>GSK211127RGV387</t>
  </si>
  <si>
    <t>GSK211127STD548</t>
  </si>
  <si>
    <t>GSK211127YRW238</t>
  </si>
  <si>
    <t>GSK211127TRS850</t>
  </si>
  <si>
    <t>GSK211127CPY320</t>
  </si>
  <si>
    <t>GSK211127OQF805</t>
  </si>
  <si>
    <t>GSK211127EIH649</t>
  </si>
  <si>
    <t>GSK211127PWE910</t>
  </si>
  <si>
    <t>GSK211127YEF234</t>
  </si>
  <si>
    <t>GSK211125NMU045</t>
  </si>
  <si>
    <t>GSK211127RPS256</t>
  </si>
  <si>
    <t>GSK211127WDQ985</t>
  </si>
  <si>
    <t>GSK211127JAL937</t>
  </si>
  <si>
    <t>GSK211127ETB045</t>
  </si>
  <si>
    <t>GSK211127OUX870</t>
  </si>
  <si>
    <t>GSK211127QMP705</t>
  </si>
  <si>
    <t>GSK211127LFZ629</t>
  </si>
  <si>
    <t>GSK211127HBP948</t>
  </si>
  <si>
    <t>GSK211127EGL615</t>
  </si>
  <si>
    <t>GSK211127HAE148</t>
  </si>
  <si>
    <t>GSK211127TUW683</t>
  </si>
  <si>
    <t>GSK211127ADO782</t>
  </si>
  <si>
    <t>GSK211127UVN175</t>
  </si>
  <si>
    <t>GSK211127TCE264</t>
  </si>
  <si>
    <t>GSK211127XLY695</t>
  </si>
  <si>
    <t>GSK211127RDF185</t>
  </si>
  <si>
    <t>GSK211127FNM965</t>
  </si>
  <si>
    <t>GSK211127PYM856</t>
  </si>
  <si>
    <t>GSK211127WFT061</t>
  </si>
  <si>
    <t>GSK211127BSY287</t>
  </si>
  <si>
    <t>GSK211127VPD680</t>
  </si>
  <si>
    <t>GSK211127FUY982</t>
  </si>
  <si>
    <t>GSK211127VRJ304</t>
  </si>
  <si>
    <t>GSK211127HMQ253</t>
  </si>
  <si>
    <t>GSK211127YCT168</t>
  </si>
  <si>
    <t>GSK211127FEP692</t>
  </si>
  <si>
    <t>GSK211127LOI625</t>
  </si>
  <si>
    <t>GSK211127HVG489</t>
  </si>
  <si>
    <t>GSK211127JWM781</t>
  </si>
  <si>
    <t>GSK211127FTG783</t>
  </si>
  <si>
    <t>GSK211127JAI173</t>
  </si>
  <si>
    <t>GSK211127ZGF578</t>
  </si>
  <si>
    <t>GSK211127BOF970</t>
  </si>
  <si>
    <t>GSK211127YXB940</t>
  </si>
  <si>
    <t>GSK211127MED681</t>
  </si>
  <si>
    <t>GSK211127TOZ832</t>
  </si>
  <si>
    <t>GSK211127QYP719</t>
  </si>
  <si>
    <t>GSK211127HKN294</t>
  </si>
  <si>
    <t>GSK211127YJL045</t>
  </si>
  <si>
    <t>GSK211127VLK527</t>
  </si>
  <si>
    <t>GSK211127KZC950</t>
  </si>
  <si>
    <t>GSK211127OWM678</t>
  </si>
  <si>
    <t>GSK211127AXY043</t>
  </si>
  <si>
    <t>GSK211127AGU328</t>
  </si>
  <si>
    <t>GSK211127UHN850</t>
  </si>
  <si>
    <t>GSK211127GMP748</t>
  </si>
  <si>
    <t>GSK211127JZG361</t>
  </si>
  <si>
    <t>GSK211126TZH719</t>
  </si>
  <si>
    <t>GSK211126FMU120</t>
  </si>
  <si>
    <t>GSK211127RMS973</t>
  </si>
  <si>
    <t>GSK211127NMG827</t>
  </si>
  <si>
    <t>GSK211126OTK149</t>
  </si>
  <si>
    <t>GSK211127SYH753</t>
  </si>
  <si>
    <t>GSK211127QND325</t>
  </si>
  <si>
    <t>GSK211127ZQI284</t>
  </si>
  <si>
    <t>GSK211127SRG901</t>
  </si>
  <si>
    <t>GSK211127WMF649</t>
  </si>
  <si>
    <t>GSK211127WBU475</t>
  </si>
  <si>
    <t>GSK211127GQO506</t>
  </si>
  <si>
    <t>GSK211127ZCO490</t>
  </si>
  <si>
    <t>GSK211127DYQ953</t>
  </si>
  <si>
    <t>GSK211127SBO035</t>
  </si>
  <si>
    <t>GSK211127OHT514</t>
  </si>
  <si>
    <t>GSK211127GME531</t>
  </si>
  <si>
    <t>GSK211127OCE638</t>
  </si>
  <si>
    <t>GSK211127FHG624</t>
  </si>
  <si>
    <t>GSK211127ZMX327</t>
  </si>
  <si>
    <t>GSK211127YKS970</t>
  </si>
  <si>
    <t>GSK211127HFT975</t>
  </si>
  <si>
    <t>GSK211127LHE817</t>
  </si>
  <si>
    <t>GSK211126JWE692</t>
  </si>
  <si>
    <t>GSK211127BRA642</t>
  </si>
  <si>
    <t>GSK211127GVN075</t>
  </si>
  <si>
    <t>GSK211127GND658</t>
  </si>
  <si>
    <t>GSK211127GNW360</t>
  </si>
  <si>
    <t>GSK211127VTD971</t>
  </si>
  <si>
    <t>GSK211127ZND275</t>
  </si>
  <si>
    <t>GSK211127DUH017</t>
  </si>
  <si>
    <t>GSK211127HZB198</t>
  </si>
  <si>
    <t>GSK211125NMA917</t>
  </si>
  <si>
    <t>GSK211127GVS520</t>
  </si>
  <si>
    <t>GSK211127FMJ098</t>
  </si>
  <si>
    <t>GSK211127ZOK195</t>
  </si>
  <si>
    <t>GSK211127GJD783</t>
  </si>
  <si>
    <t>GSK211127BZL769</t>
  </si>
  <si>
    <t>GSK211126YOS849</t>
  </si>
  <si>
    <t>GSK211127AQW674</t>
  </si>
  <si>
    <t>GSK211127UTA142</t>
  </si>
  <si>
    <t>GSK211127MQT641</t>
  </si>
  <si>
    <t>GSK211127GDL630</t>
  </si>
  <si>
    <t>GSK211127DMB035</t>
  </si>
  <si>
    <t>GSK211127BNR487</t>
  </si>
  <si>
    <t>GSK211127TJG690</t>
  </si>
  <si>
    <t>GSK211127ZVB263</t>
  </si>
  <si>
    <t>GSK211127PEG654</t>
  </si>
  <si>
    <t>GSK211127DCS967</t>
  </si>
  <si>
    <t>GSK211126YSX601</t>
  </si>
  <si>
    <t>GSK211127YCZ097</t>
  </si>
  <si>
    <t>GSK211125VIE087</t>
  </si>
  <si>
    <t>GSK211127BFL730</t>
  </si>
  <si>
    <t>GSK211127KWC504</t>
  </si>
  <si>
    <t>GSK211127UBM045</t>
  </si>
  <si>
    <t>GSK211127DHM428</t>
  </si>
  <si>
    <t>GSK211127OIP723</t>
  </si>
  <si>
    <t>GSK211127KSM694</t>
  </si>
  <si>
    <t>GSK211127FXD590</t>
  </si>
  <si>
    <t>GSK211127LSR186</t>
  </si>
  <si>
    <t>GSK211126WKN142</t>
  </si>
  <si>
    <t>GSK211127GQA726</t>
  </si>
  <si>
    <t>GSK211127DJO821</t>
  </si>
  <si>
    <t>GSK211127ZCD349</t>
  </si>
  <si>
    <t>GSK211126QAJ597</t>
  </si>
  <si>
    <t>GSK211127PZK105</t>
  </si>
  <si>
    <t>GSK211127VGK874</t>
  </si>
  <si>
    <t>GSK211127WUY971</t>
  </si>
  <si>
    <t>GSK211127FQS784</t>
  </si>
  <si>
    <t>GSK211127YXN628</t>
  </si>
  <si>
    <t>GSK211127YZU732</t>
  </si>
  <si>
    <t>GSK211127FEW537</t>
  </si>
  <si>
    <t>GSK211127ATD645</t>
  </si>
  <si>
    <t>GSK211127XOD283</t>
  </si>
  <si>
    <t>GSK211127AIP846</t>
  </si>
  <si>
    <t>GSK211127YOV498</t>
  </si>
  <si>
    <t>GSK211127JDM807</t>
  </si>
  <si>
    <t>GSK211127DFP312</t>
  </si>
  <si>
    <t>GSK211127IFX746</t>
  </si>
  <si>
    <t>GSK211127UBA351</t>
  </si>
  <si>
    <t>GSK211127KTU134</t>
  </si>
  <si>
    <t>GSK211127JPW134</t>
  </si>
  <si>
    <t>GSK211127ILJ962</t>
  </si>
  <si>
    <t>GSK211127TSA350</t>
  </si>
  <si>
    <t>GSK211127DEI634</t>
  </si>
  <si>
    <t>GSK211127FJQ758</t>
  </si>
  <si>
    <t>GSK211127SKI563</t>
  </si>
  <si>
    <t>GSK211127KFO970</t>
  </si>
  <si>
    <t>GSK211127COY724</t>
  </si>
  <si>
    <t>GSK211127XIJ827</t>
  </si>
  <si>
    <t>GSK211127RGP145</t>
  </si>
  <si>
    <t>GSK211127EFX690</t>
  </si>
  <si>
    <t>GSK211127OJK893</t>
  </si>
  <si>
    <t>GSK211127FPA597</t>
  </si>
  <si>
    <t>GSK211127GDK682</t>
  </si>
  <si>
    <t>GSK211127WDE305</t>
  </si>
  <si>
    <t>GSK211127PKF813</t>
  </si>
  <si>
    <t>GSK211126UDQ562</t>
  </si>
  <si>
    <t>GSK211127KMS583</t>
  </si>
  <si>
    <t>GSK211125ZIG461</t>
  </si>
  <si>
    <t>GSK211127XEY749</t>
  </si>
  <si>
    <t>GSK211127QPU183</t>
  </si>
  <si>
    <t>GSK211127JYP604</t>
  </si>
  <si>
    <t>GSK211127HAV541</t>
  </si>
  <si>
    <t>DMD/2111/27/IADV6791</t>
  </si>
  <si>
    <t>GSK211127HDV537</t>
  </si>
  <si>
    <t>GSK211126YRW932</t>
  </si>
  <si>
    <t>GSK211127EQF314</t>
  </si>
  <si>
    <t>GSK211127DQB943</t>
  </si>
  <si>
    <t>GSK211127JPY203</t>
  </si>
  <si>
    <t>GSK211127LSV153</t>
  </si>
  <si>
    <t>DMD/2111/27/WRGU5427</t>
  </si>
  <si>
    <t>GSK211127EUD024</t>
  </si>
  <si>
    <t>GSK211127PON960</t>
  </si>
  <si>
    <t>GSK211127NPH128</t>
  </si>
  <si>
    <t>GSK211127FNU527</t>
  </si>
  <si>
    <t>GSK211127KTS426</t>
  </si>
  <si>
    <t>GSK211127FRB826</t>
  </si>
  <si>
    <t>GSK211127NJC173</t>
  </si>
  <si>
    <t>DMD/2111/28/DBZN0278</t>
  </si>
  <si>
    <t>GSK211128AMZ624</t>
  </si>
  <si>
    <t>GSK211128VMF106</t>
  </si>
  <si>
    <t>GSK211128PQY849</t>
  </si>
  <si>
    <t>GSK211128TNJ912</t>
  </si>
  <si>
    <t>GSK211128UMQ867</t>
  </si>
  <si>
    <t>GSK211128LVX734</t>
  </si>
  <si>
    <t>GSK211128FTD579</t>
  </si>
  <si>
    <t>GSK211128QBJ290</t>
  </si>
  <si>
    <t>GSK211128KRC260</t>
  </si>
  <si>
    <t>GSK211128UVS501</t>
  </si>
  <si>
    <t>GSK211128PQK576</t>
  </si>
  <si>
    <t>GSK211128FEI942</t>
  </si>
  <si>
    <t>GSK211127AIM306</t>
  </si>
  <si>
    <t>GSK211128VXQ318</t>
  </si>
  <si>
    <t>GSK211128RWQ863</t>
  </si>
  <si>
    <t>GSK211128OMK698</t>
  </si>
  <si>
    <t>GSK211128JHC195</t>
  </si>
  <si>
    <t>GSK211128EFX602</t>
  </si>
  <si>
    <t>GSK211127MXT820</t>
  </si>
  <si>
    <t>GSK211128UYV520</t>
  </si>
  <si>
    <t>GSK211128GOD285</t>
  </si>
  <si>
    <t>GSK211128CJM840</t>
  </si>
  <si>
    <t>GSK211128PAN938</t>
  </si>
  <si>
    <t>GSK211128DBX615</t>
  </si>
  <si>
    <t>GSK211128MOD290</t>
  </si>
  <si>
    <t>GSK211128TWP758</t>
  </si>
  <si>
    <t>GSK211128ECQ473</t>
  </si>
  <si>
    <t>GSK211128REV163</t>
  </si>
  <si>
    <t>GSK211128QZN349</t>
  </si>
  <si>
    <t>GSK211128ASO178</t>
  </si>
  <si>
    <t>GSK211128MUG402</t>
  </si>
  <si>
    <t>GSK211128QAK140</t>
  </si>
  <si>
    <t>GSK211128DNX294</t>
  </si>
  <si>
    <t>GSK211128BVJ753</t>
  </si>
  <si>
    <t>GSK211128WMB534</t>
  </si>
  <si>
    <t>GSK211128AIF421</t>
  </si>
  <si>
    <t>GSK211128KTH961</t>
  </si>
  <si>
    <t>GSK211128YSO097</t>
  </si>
  <si>
    <t>GSK211128PAU895</t>
  </si>
  <si>
    <t>GSK211128CPW294</t>
  </si>
  <si>
    <t>GSK211128XAB273</t>
  </si>
  <si>
    <t>GSK211128TUD804</t>
  </si>
  <si>
    <t>GSK211128KAM842</t>
  </si>
  <si>
    <t>GSK211128BFD179</t>
  </si>
  <si>
    <t>GSK211128ORS017</t>
  </si>
  <si>
    <t>GSK211128IQS721</t>
  </si>
  <si>
    <t>GSK211128PBL078</t>
  </si>
  <si>
    <t>GSK211128DWF723</t>
  </si>
  <si>
    <t>GSK211128ODB156</t>
  </si>
  <si>
    <t>GSK211128BFZ204</t>
  </si>
  <si>
    <t>GSK211128SKO217</t>
  </si>
  <si>
    <t>GSK211128LPF420</t>
  </si>
  <si>
    <t>GSK211128HJW091</t>
  </si>
  <si>
    <t>GSK211128HJF350</t>
  </si>
  <si>
    <t>GSK211128LUC756</t>
  </si>
  <si>
    <t>GSK211128OUD961</t>
  </si>
  <si>
    <t>GSK211128NGU857</t>
  </si>
  <si>
    <t>DMD/2111/28/EUWZ0674</t>
  </si>
  <si>
    <t>GSK211128YUN816</t>
  </si>
  <si>
    <t>GSK211128YPC126</t>
  </si>
  <si>
    <t>GSK211128KPL630</t>
  </si>
  <si>
    <t>DMD/2111/28/HOTK1085</t>
  </si>
  <si>
    <t>GSK211128ARD874</t>
  </si>
  <si>
    <t>GSK211128RPL524</t>
  </si>
  <si>
    <t>GSK211128MLS178</t>
  </si>
  <si>
    <t>GSK211128PNH164</t>
  </si>
  <si>
    <t>DMD/2111/28/QFCE9267</t>
  </si>
  <si>
    <t>GSK211127JLK061</t>
  </si>
  <si>
    <t>GSK211126DYA850</t>
  </si>
  <si>
    <t>GSK211128MAC394</t>
  </si>
  <si>
    <t>GSK211128GNL462</t>
  </si>
  <si>
    <t>GSK211128AOW890</t>
  </si>
  <si>
    <t>GSK211128DRY047</t>
  </si>
  <si>
    <t>GSK211128XPK397</t>
  </si>
  <si>
    <t>GSK211128DYW529</t>
  </si>
  <si>
    <t>GSK211127LCW629</t>
  </si>
  <si>
    <t>GSK211128DSY519</t>
  </si>
  <si>
    <t>GSK211128GEM571</t>
  </si>
  <si>
    <t>GSK211128MXR403</t>
  </si>
  <si>
    <t>GSK211128JDS042</t>
  </si>
  <si>
    <t>GSK211127KVS265</t>
  </si>
  <si>
    <t>GSK211127TZL256</t>
  </si>
  <si>
    <t>GSK211128ALB145</t>
  </si>
  <si>
    <t>GSK211128YHJ426</t>
  </si>
  <si>
    <t>GSK211128VYQ173</t>
  </si>
  <si>
    <t>GSK211128QJX350</t>
  </si>
  <si>
    <t>GSK211128RWK297</t>
  </si>
  <si>
    <t>GSK211127KQS683</t>
  </si>
  <si>
    <t>GSK211126LHG502</t>
  </si>
  <si>
    <t>GSK211128UDX618</t>
  </si>
  <si>
    <t>GSK211128EWX327</t>
  </si>
  <si>
    <t>GSK211127ILV382</t>
  </si>
  <si>
    <t>GSK211127FNV425</t>
  </si>
  <si>
    <t>GSK211128OTA381</t>
  </si>
  <si>
    <t>GSK211128DSQ264</t>
  </si>
  <si>
    <t>GSK211128KEW798</t>
  </si>
  <si>
    <t>GSK211128HXP513</t>
  </si>
  <si>
    <t>GSK211128GUI539</t>
  </si>
  <si>
    <t>GSK211128RFQ938</t>
  </si>
  <si>
    <t>GSK211128PNU761</t>
  </si>
  <si>
    <t>GSK211128OMQ738</t>
  </si>
  <si>
    <t>GSK211127LQI246</t>
  </si>
  <si>
    <t>GSK211128SKX927</t>
  </si>
  <si>
    <t>GSK211127EJV503</t>
  </si>
  <si>
    <t>GSK211128MIC513</t>
  </si>
  <si>
    <t>GSK211127WYH153</t>
  </si>
  <si>
    <t>GSK211128XLE269</t>
  </si>
  <si>
    <t>GSK211128SHW593</t>
  </si>
  <si>
    <t>GSK211128IDK649</t>
  </si>
  <si>
    <t>GSK211128NRW901</t>
  </si>
  <si>
    <t>GSK211127GVC042</t>
  </si>
  <si>
    <t>GSK211128MOA523</t>
  </si>
  <si>
    <t>GSK211127MLB847</t>
  </si>
  <si>
    <t>GSK211127JMY624</t>
  </si>
  <si>
    <t>GSK211127YES486</t>
  </si>
  <si>
    <t>GSK211127ZON930</t>
  </si>
  <si>
    <t>GSK211128JVW385</t>
  </si>
  <si>
    <t>GSK211127DXW941</t>
  </si>
  <si>
    <t>GSK211128UYN312</t>
  </si>
  <si>
    <t>GSK211128ESA367</t>
  </si>
  <si>
    <t>GSK211128JQY904</t>
  </si>
  <si>
    <t>GSK211127STB982</t>
  </si>
  <si>
    <t>GSK211128FBN671</t>
  </si>
  <si>
    <t>GSK211126ETX640</t>
  </si>
  <si>
    <t>GSK211128GRD694</t>
  </si>
  <si>
    <t>GSK211128AQL561</t>
  </si>
  <si>
    <t>GSK211128HSF691</t>
  </si>
  <si>
    <t>GSK211128YNK423</t>
  </si>
  <si>
    <t>GSK211128WKI861</t>
  </si>
  <si>
    <t>GSK211128HKC985</t>
  </si>
  <si>
    <t>GSK211128UXN963</t>
  </si>
  <si>
    <t>GSK211128AQU645</t>
  </si>
  <si>
    <t>GSK211128RMH807</t>
  </si>
  <si>
    <t>GSK211128DFV751</t>
  </si>
  <si>
    <t>GSK211126KUW817</t>
  </si>
  <si>
    <t>GSK211128GFN830</t>
  </si>
  <si>
    <t>GSK211128IKC736</t>
  </si>
  <si>
    <t>GSK211127XUY941</t>
  </si>
  <si>
    <t>GSK211128HTB650</t>
  </si>
  <si>
    <t>GSK211128FRZ273</t>
  </si>
  <si>
    <t>GSK211128NCK746</t>
  </si>
  <si>
    <t>GSK211128WHB057</t>
  </si>
  <si>
    <t>GSK211127ILJ127</t>
  </si>
  <si>
    <t>GSK211128LHW163</t>
  </si>
  <si>
    <t>GSK211128YTV432</t>
  </si>
  <si>
    <t>GSK211128MHA910</t>
  </si>
  <si>
    <t>GSK211128KQM942</t>
  </si>
  <si>
    <t>GSK211128EML769</t>
  </si>
  <si>
    <t>GSK211127AVI327</t>
  </si>
  <si>
    <t>GSK211128VGN984</t>
  </si>
  <si>
    <t>GSK211128WAJ234</t>
  </si>
  <si>
    <t>GSK211128OEL978</t>
  </si>
  <si>
    <t>GSK211128RQH640</t>
  </si>
  <si>
    <t>GSK211128DMX785</t>
  </si>
  <si>
    <t>GSK211128NYQ759</t>
  </si>
  <si>
    <t>GSK211128QWF902</t>
  </si>
  <si>
    <t>GSK211128IPN941</t>
  </si>
  <si>
    <t>GSK211126AMI487</t>
  </si>
  <si>
    <t>GSK211128JBH254</t>
  </si>
  <si>
    <t>GSK211128XWO760</t>
  </si>
  <si>
    <t>GSK211128USW584</t>
  </si>
  <si>
    <t>GSK211128FUL509</t>
  </si>
  <si>
    <t>GSK211128OAB198</t>
  </si>
  <si>
    <t>GSK211128UZW589</t>
  </si>
  <si>
    <t>GSK211128UZM581</t>
  </si>
  <si>
    <t>GSK211128WXJ743</t>
  </si>
  <si>
    <t>GSK211126HRL234</t>
  </si>
  <si>
    <t>GSK211128KRC591</t>
  </si>
  <si>
    <t>GSK211126GZB215</t>
  </si>
  <si>
    <t>GSK211128GUK748</t>
  </si>
  <si>
    <t>GSK211128JMX786</t>
  </si>
  <si>
    <t>GSK211128TIX386</t>
  </si>
  <si>
    <t>GSK211128RAD095</t>
  </si>
  <si>
    <t>GSK211127ILM609</t>
  </si>
  <si>
    <t>GSK211128NFP039</t>
  </si>
  <si>
    <t>GSK211126ULC539</t>
  </si>
  <si>
    <t>GSK211128RHX205</t>
  </si>
  <si>
    <t>GSK211127IZG062</t>
  </si>
  <si>
    <t>GSK211128QDC309</t>
  </si>
  <si>
    <t>GSK211128LAV403</t>
  </si>
  <si>
    <t>GSK211128ATF924</t>
  </si>
  <si>
    <t>GSK211127WFR340</t>
  </si>
  <si>
    <t>GSK211128CAK972</t>
  </si>
  <si>
    <t>GSK211126IJO958</t>
  </si>
  <si>
    <t>GSK211128XPS510</t>
  </si>
  <si>
    <t>GSK211127FGC589</t>
  </si>
  <si>
    <t>GSK211126NMY765</t>
  </si>
  <si>
    <t>GSK211128SAW980</t>
  </si>
  <si>
    <t>GSK211128YXP074</t>
  </si>
  <si>
    <t>GSK211128LZM873</t>
  </si>
  <si>
    <t>GSK211128XQG143</t>
  </si>
  <si>
    <t>GSK211128NKR879</t>
  </si>
  <si>
    <t>GSK211128BES608</t>
  </si>
  <si>
    <t>GSK211128YFC056</t>
  </si>
  <si>
    <t>GSK211127GOK146</t>
  </si>
  <si>
    <t>GSK211127RBE127</t>
  </si>
  <si>
    <t>GSK211128QJA284</t>
  </si>
  <si>
    <t>GSK211128VHA901</t>
  </si>
  <si>
    <t>GSK211128UQP342</t>
  </si>
  <si>
    <t>GSK211128EPL295</t>
  </si>
  <si>
    <t>GSK211128THO342</t>
  </si>
  <si>
    <t>GSK211128DXI609</t>
  </si>
  <si>
    <t>GSK211128UPC734</t>
  </si>
  <si>
    <t>GSK211128CQO968</t>
  </si>
  <si>
    <t>GSK211128OUV951</t>
  </si>
  <si>
    <t>GSK211128SQG169</t>
  </si>
  <si>
    <t>GSK211126QUM052</t>
  </si>
  <si>
    <t>GSK211128XCI913</t>
  </si>
  <si>
    <t>GSK211128KMF180</t>
  </si>
  <si>
    <t>GSK211128MCK369</t>
  </si>
  <si>
    <t>GSK211126VRS152</t>
  </si>
  <si>
    <t>GSK211128MKZ320</t>
  </si>
  <si>
    <t>GSK211128IQB851</t>
  </si>
  <si>
    <t>GSK211128KSH051</t>
  </si>
  <si>
    <t>GSK211128YUK867</t>
  </si>
  <si>
    <t>GSK211128UKB521</t>
  </si>
  <si>
    <t>GSK211126TCN930</t>
  </si>
  <si>
    <t>GSK211128WMY704</t>
  </si>
  <si>
    <t>GSK211128NBL380</t>
  </si>
  <si>
    <t>GSK211128BLD609</t>
  </si>
  <si>
    <t>GSK211128DGM497</t>
  </si>
  <si>
    <t>GSK211127AHP540</t>
  </si>
  <si>
    <t>GSK211128JVN280</t>
  </si>
  <si>
    <t>GSK211128UYL401</t>
  </si>
  <si>
    <t>GSK211128YRZ029</t>
  </si>
  <si>
    <t>GSK211128IJP914</t>
  </si>
  <si>
    <t>GSK211128KIS785</t>
  </si>
  <si>
    <t>GSK211128YKU184</t>
  </si>
  <si>
    <t>GSK211128NQU314</t>
  </si>
  <si>
    <t>GSK211128QDT436</t>
  </si>
  <si>
    <t>GSK211128ILW193</t>
  </si>
  <si>
    <t>GSK211128AWH796</t>
  </si>
  <si>
    <t>GSK211127PNM148</t>
  </si>
  <si>
    <t>GSK211128GJS075</t>
  </si>
  <si>
    <t>GSK211128HQR024</t>
  </si>
  <si>
    <t>GSK211128UAY912</t>
  </si>
  <si>
    <t>GSK211127BQJ095</t>
  </si>
  <si>
    <t>GSK211127PVS325</t>
  </si>
  <si>
    <t>GSK211128ZGI819</t>
  </si>
  <si>
    <t>GSK211128XHB423</t>
  </si>
  <si>
    <t>GSK211128CGF032</t>
  </si>
  <si>
    <t>GSK211128MLE190</t>
  </si>
  <si>
    <t>GSK211128NEY174</t>
  </si>
  <si>
    <t>GSK211128WKJ680</t>
  </si>
  <si>
    <t>GSK211128TOH126</t>
  </si>
  <si>
    <t>GSK211128LHA479</t>
  </si>
  <si>
    <t>GSK211128LMG547</t>
  </si>
  <si>
    <t>GSK211128OUK470</t>
  </si>
  <si>
    <t>GSK211128CIR415</t>
  </si>
  <si>
    <t>GSK211128GRP461</t>
  </si>
  <si>
    <t>GSK211128DWJ286</t>
  </si>
  <si>
    <t>GSK211128OXZ629</t>
  </si>
  <si>
    <t>GSK211128SXD093</t>
  </si>
  <si>
    <t>GSK211128TUC253</t>
  </si>
  <si>
    <t>GSK211128IBX587</t>
  </si>
  <si>
    <t>GSK211128SYP745</t>
  </si>
  <si>
    <t>GSK211128JOC431</t>
  </si>
  <si>
    <t>GSK211128XGN308</t>
  </si>
  <si>
    <t>GSK211128OQA659</t>
  </si>
  <si>
    <t>GSK211128XMD849</t>
  </si>
  <si>
    <t>GSK211128RGT316</t>
  </si>
  <si>
    <t>GSK211128MJY795</t>
  </si>
  <si>
    <t>GSK211128PSU805</t>
  </si>
  <si>
    <t>GSK211128CIE468</t>
  </si>
  <si>
    <t>GSK211128ISC385</t>
  </si>
  <si>
    <t>GSK211128YGH526</t>
  </si>
  <si>
    <t>GSK211128IKE581</t>
  </si>
  <si>
    <t>GSK211128SIA510</t>
  </si>
  <si>
    <t>DMD/2111/28/SFDI8192</t>
  </si>
  <si>
    <t>GSK211128MYG819</t>
  </si>
  <si>
    <t>GSK211127TDW604</t>
  </si>
  <si>
    <t>GSK211127RKW510</t>
  </si>
  <si>
    <t>GSK211128DPT920</t>
  </si>
  <si>
    <t>GSK211128GIW832</t>
  </si>
  <si>
    <t>GSK211127TMR307</t>
  </si>
  <si>
    <t>GSK211126UGN152</t>
  </si>
  <si>
    <t>GSK211126VDR935</t>
  </si>
  <si>
    <t>GSK211128KAL318</t>
  </si>
  <si>
    <t>GSK211127MDX240</t>
  </si>
  <si>
    <t>GSK211128TJE297</t>
  </si>
  <si>
    <t>GSK211126VFJ789</t>
  </si>
  <si>
    <t>DMD/2111/28/XDNF1479</t>
  </si>
  <si>
    <t>GSK211128PSO475</t>
  </si>
  <si>
    <t>DMD/2111/28/KLQD2148</t>
  </si>
  <si>
    <t>GSK211128ENR028</t>
  </si>
  <si>
    <t>GSK211128PLC769</t>
  </si>
  <si>
    <t>DMD/2111/28/YIUG3845</t>
  </si>
  <si>
    <t>DMD/2111/28/BACR6328</t>
  </si>
  <si>
    <t>GSK211128QBK826</t>
  </si>
  <si>
    <t>DMD/2111/28/BIZG8723</t>
  </si>
  <si>
    <t>GSK211128PCO894</t>
  </si>
  <si>
    <t>GSK211128FHQ486</t>
  </si>
  <si>
    <t>GSK211128XON163</t>
  </si>
  <si>
    <t>GSK211128DFM480</t>
  </si>
  <si>
    <t>GSK211128JWG609</t>
  </si>
  <si>
    <t>GSK211128DFI305</t>
  </si>
  <si>
    <t>GSK211128VKB925</t>
  </si>
  <si>
    <t>GSK211128ZAB536</t>
  </si>
  <si>
    <t>GSK211128OFP094</t>
  </si>
  <si>
    <t>GSK211128QBU540</t>
  </si>
  <si>
    <t>GSK211128MGS930</t>
  </si>
  <si>
    <t>GSK211128KZW608</t>
  </si>
  <si>
    <t>GSK211128RWL036</t>
  </si>
  <si>
    <t>GSK211128ELI415</t>
  </si>
  <si>
    <t>GSK211128XFU426</t>
  </si>
  <si>
    <t>GSK211128MEC463</t>
  </si>
  <si>
    <t>GSK211128JVH305</t>
  </si>
  <si>
    <t>GSK211128VHR784</t>
  </si>
  <si>
    <t>GSK211128EWT370</t>
  </si>
  <si>
    <t>GSK211128JBG834</t>
  </si>
  <si>
    <t>GSK211128KTF917</t>
  </si>
  <si>
    <t>GSK211128KXR018</t>
  </si>
  <si>
    <t>GSK211128OAS764</t>
  </si>
  <si>
    <t>GSK211128ENG086</t>
  </si>
  <si>
    <t>GSK211128AFK932</t>
  </si>
  <si>
    <t>GSK211128LMC692</t>
  </si>
  <si>
    <t>GSK211128QLE527</t>
  </si>
  <si>
    <t>GSK211128CWA583</t>
  </si>
  <si>
    <t>GSK211128WPR079</t>
  </si>
  <si>
    <t>GSK211128RGL127</t>
  </si>
  <si>
    <t>GSK211128YXU028</t>
  </si>
  <si>
    <t>GSK211128WIU203</t>
  </si>
  <si>
    <t>GSK211128EYI496</t>
  </si>
  <si>
    <t>GSK211128ZWY794</t>
  </si>
  <si>
    <t>GSK211128CEN534</t>
  </si>
  <si>
    <t>GSK211128WLM259</t>
  </si>
  <si>
    <t>GSK211128LVF437</t>
  </si>
  <si>
    <t>GSK211128CZL847</t>
  </si>
  <si>
    <t>GSK211128CUX492</t>
  </si>
  <si>
    <t>GSK211128VWE705</t>
  </si>
  <si>
    <t>GSK211127DJT046</t>
  </si>
  <si>
    <t>GSK211128RSC602</t>
  </si>
  <si>
    <t>GSK211128NML578</t>
  </si>
  <si>
    <t>GSK211127LDC490</t>
  </si>
  <si>
    <t>GSK211128JQR057</t>
  </si>
  <si>
    <t>GSK211128MPG068</t>
  </si>
  <si>
    <t>GSK211128MFG306</t>
  </si>
  <si>
    <t>GSK211128EVK935</t>
  </si>
  <si>
    <t>GSK211128ANL146</t>
  </si>
  <si>
    <t>GSK211128HCK918</t>
  </si>
  <si>
    <t>GSK211128CEA207</t>
  </si>
  <si>
    <t>GSK211128FID629</t>
  </si>
  <si>
    <t>GSK211127JIH631</t>
  </si>
  <si>
    <t>GSK211127BIX674</t>
  </si>
  <si>
    <t>GSK211127RQU481</t>
  </si>
  <si>
    <t>GSK211127OIS748</t>
  </si>
  <si>
    <t>GSK211127TYA537</t>
  </si>
  <si>
    <t>GSK211127YDT234</t>
  </si>
  <si>
    <t>DMD/2111/29/RGBA7163</t>
  </si>
  <si>
    <t>GSK211129APM381</t>
  </si>
  <si>
    <t>GSK211129YEM903</t>
  </si>
  <si>
    <t>GSK211128IJE365</t>
  </si>
  <si>
    <t>GSK211128RQF289</t>
  </si>
  <si>
    <t>GSK211129YQA915</t>
  </si>
  <si>
    <t>GSK211128QYB051</t>
  </si>
  <si>
    <t>GSK211129TMR369</t>
  </si>
  <si>
    <t>GSK211129TNL146</t>
  </si>
  <si>
    <t>GSK211129LQY385</t>
  </si>
  <si>
    <t>GSK211129KFU231</t>
  </si>
  <si>
    <t>GSK211129PGM985</t>
  </si>
  <si>
    <t>GSK211129TYX495</t>
  </si>
  <si>
    <t>GSK211128FVL392</t>
  </si>
  <si>
    <t>GSK211129UTL785</t>
  </si>
  <si>
    <t>GSK211128GXS729</t>
  </si>
  <si>
    <t>GSK211129RQK687</t>
  </si>
  <si>
    <t>GSK211129APO468</t>
  </si>
  <si>
    <t>GSK211129DFQ015</t>
  </si>
  <si>
    <t>GSK211129IVB352</t>
  </si>
  <si>
    <t>GSK211128WMK730</t>
  </si>
  <si>
    <t>GSK211128QYP042</t>
  </si>
  <si>
    <t>GSK211129RMJ578</t>
  </si>
  <si>
    <t>GSK211129REC561</t>
  </si>
  <si>
    <t>GSK211129QTB752</t>
  </si>
  <si>
    <t>GSK211128OZB195</t>
  </si>
  <si>
    <t>GSK211129NFC125</t>
  </si>
  <si>
    <t>GSK211129QEU945</t>
  </si>
  <si>
    <t>GSK211128YUF384</t>
  </si>
  <si>
    <t>GSK211129CMU530</t>
  </si>
  <si>
    <t>GSK211129PMX265</t>
  </si>
  <si>
    <t>GSK211129UPJ798</t>
  </si>
  <si>
    <t>GSK211129VRD562</t>
  </si>
  <si>
    <t>GSK211129SDE265</t>
  </si>
  <si>
    <t>GSK211128KNT670</t>
  </si>
  <si>
    <t>GSK211129JZH534</t>
  </si>
  <si>
    <t>DMD/2111/29/BPGA9216</t>
  </si>
  <si>
    <t>GSK211129RUO902</t>
  </si>
  <si>
    <t>GSK211128EHG042</t>
  </si>
  <si>
    <t>DMD/2111/29/HGDF7281</t>
  </si>
  <si>
    <t>GSK211128INA238</t>
  </si>
  <si>
    <t>GSK211128TKV980</t>
  </si>
  <si>
    <t>GSK211129XNV387</t>
  </si>
  <si>
    <t>GSK211129OLY673</t>
  </si>
  <si>
    <t>GSK211129IUQ893</t>
  </si>
  <si>
    <t>GSK211129GAY643</t>
  </si>
  <si>
    <t>GSK211129XBY916</t>
  </si>
  <si>
    <t>GSK211129YGO890</t>
  </si>
  <si>
    <t>GSK211129IZG710</t>
  </si>
  <si>
    <t>GSK211129UPW315</t>
  </si>
  <si>
    <t>GSK211129TON971</t>
  </si>
  <si>
    <t>GSK211128UOX579</t>
  </si>
  <si>
    <t>GSK211129TFZ361</t>
  </si>
  <si>
    <t>GSK211129NXK524</t>
  </si>
  <si>
    <t>GSK211129OFY724</t>
  </si>
  <si>
    <t>GSK211129GWU528</t>
  </si>
  <si>
    <t>GSK211129KYB401</t>
  </si>
  <si>
    <t>GSK211127PFQ980</t>
  </si>
  <si>
    <t>GSK211129NUI056</t>
  </si>
  <si>
    <t>GSK211129AUZ349</t>
  </si>
  <si>
    <t>GSK211129HUI978</t>
  </si>
  <si>
    <t>GSK211129DTF931</t>
  </si>
  <si>
    <t>GSK211129QNX813</t>
  </si>
  <si>
    <t>GSK211129UQT542</t>
  </si>
  <si>
    <t>GSK211129FVC925</t>
  </si>
  <si>
    <t>GSK211129NBO095</t>
  </si>
  <si>
    <t>GSK211128QUW524</t>
  </si>
  <si>
    <t>GSK211129HZK072</t>
  </si>
  <si>
    <t>GSK211129YMG372</t>
  </si>
  <si>
    <t>GSK211129VXQ279</t>
  </si>
  <si>
    <t>GSK211127PVD182</t>
  </si>
  <si>
    <t>GSK211129HAN679</t>
  </si>
  <si>
    <t>GSK211129VJS590</t>
  </si>
  <si>
    <t>GSK211129EZF037</t>
  </si>
  <si>
    <t>GSK211129DRO043</t>
  </si>
  <si>
    <t>GSK211129AMT356</t>
  </si>
  <si>
    <t>GSK211129BYE853</t>
  </si>
  <si>
    <t>GSK211129IDG532</t>
  </si>
  <si>
    <t>GSK211129ROW468</t>
  </si>
  <si>
    <t>GSK211129RMT719</t>
  </si>
  <si>
    <t>GSK211129EJW502</t>
  </si>
  <si>
    <t>GSK211129OBF458</t>
  </si>
  <si>
    <t>GSK211129VJI518</t>
  </si>
  <si>
    <t>GSK211129LBO982</t>
  </si>
  <si>
    <t>GSK211129WKF547</t>
  </si>
  <si>
    <t>GSK211128MHD291</t>
  </si>
  <si>
    <t>GSK211129BJL450</t>
  </si>
  <si>
    <t>DMD/2111/29/GXSQ2981</t>
  </si>
  <si>
    <t>GSK211129NCJ691</t>
  </si>
  <si>
    <t>GSK211129TIN692</t>
  </si>
  <si>
    <t>GSK211129PMR476</t>
  </si>
  <si>
    <t>GSK211129TWD743</t>
  </si>
  <si>
    <t>GSK211128AXV014</t>
  </si>
  <si>
    <t>GSK211128ASL209</t>
  </si>
  <si>
    <t>DMD/2111/30/GLUM3980</t>
  </si>
  <si>
    <t>GSK211130MSE832</t>
  </si>
  <si>
    <t>GSK211130ATU970</t>
  </si>
  <si>
    <t>GSK211130IWK427</t>
  </si>
  <si>
    <t>GSK211130BWR648</t>
  </si>
  <si>
    <t>GSK211129YOH721</t>
  </si>
  <si>
    <t>GSK211130SAG876</t>
  </si>
  <si>
    <t>GSK211130HVI478</t>
  </si>
  <si>
    <t>GSK211130YHB675</t>
  </si>
  <si>
    <t>GSK211130LKW389</t>
  </si>
  <si>
    <t>GSK211130NPX937</t>
  </si>
  <si>
    <t>GSK211130TGV367</t>
  </si>
  <si>
    <t>GSK211130ZGA147</t>
  </si>
  <si>
    <t>GSK211130UPK694</t>
  </si>
  <si>
    <t>GSK211130JSO147</t>
  </si>
  <si>
    <t>GSK211130LTV916</t>
  </si>
  <si>
    <t>GSK211130BHN217</t>
  </si>
  <si>
    <t>GSK211130DKT254</t>
  </si>
  <si>
    <t>GSK211130QNO971</t>
  </si>
  <si>
    <t>GSK211130YBN065</t>
  </si>
  <si>
    <t>GSK211130EQS856</t>
  </si>
  <si>
    <t>GSK211130UFJ156</t>
  </si>
  <si>
    <t>GSK211130NDG950</t>
  </si>
  <si>
    <t>GSK211130MXZ680</t>
  </si>
  <si>
    <t>GSK211130MVG039</t>
  </si>
  <si>
    <t>GSK211130KOS639</t>
  </si>
  <si>
    <t>GSK211130IZM024</t>
  </si>
  <si>
    <t>GSK211130BJS210</t>
  </si>
  <si>
    <t>GSK211130IXC584</t>
  </si>
  <si>
    <t>GSK211130QGX495</t>
  </si>
  <si>
    <t>GSK211130DXR618</t>
  </si>
  <si>
    <t>GSK211129TEL081</t>
  </si>
  <si>
    <t>GSK211130ZHK315</t>
  </si>
  <si>
    <t>GSK211130BZS170</t>
  </si>
  <si>
    <t>GSK211130LDC483</t>
  </si>
  <si>
    <t>GSK211130HMI137</t>
  </si>
  <si>
    <t>GSK211130YDM864</t>
  </si>
  <si>
    <t>GSK211130DKJ903</t>
  </si>
  <si>
    <t>GSK211130RUQ759</t>
  </si>
  <si>
    <t>GSK211130IXR148</t>
  </si>
  <si>
    <t>GSK211130WUJ417</t>
  </si>
  <si>
    <t>GSK211130TDI139</t>
  </si>
  <si>
    <t>GSK211130NMH714</t>
  </si>
  <si>
    <t>GSK211130DQY719</t>
  </si>
  <si>
    <t>GSK211130KMX958</t>
  </si>
  <si>
    <t>GSK211129FPR076</t>
  </si>
  <si>
    <t>GSK211130DMB790</t>
  </si>
  <si>
    <t>GSK211130GMO078</t>
  </si>
  <si>
    <t>GSK211130RXP096</t>
  </si>
  <si>
    <t>GSK211130CLP015</t>
  </si>
  <si>
    <t>GSK211130XLN827</t>
  </si>
  <si>
    <t>GSK211130XMS038</t>
  </si>
  <si>
    <t>GSK211130BPS430</t>
  </si>
  <si>
    <t>GSK211130GAP239</t>
  </si>
  <si>
    <t>GSK211129FPM238</t>
  </si>
  <si>
    <t>GSK211129BLE354</t>
  </si>
  <si>
    <t>GSK211130GZB295</t>
  </si>
  <si>
    <t>GSK211130LBQ723</t>
  </si>
  <si>
    <t>GSK211130JRF465</t>
  </si>
  <si>
    <t>GSK211130DXE054</t>
  </si>
  <si>
    <t>GSK211129AIK819</t>
  </si>
  <si>
    <t>GSK211130DWX190</t>
  </si>
  <si>
    <t>GSK211130JBZ893</t>
  </si>
  <si>
    <t>GSK211130LMA459</t>
  </si>
  <si>
    <t>DMD/2111/30/LOQZ2745</t>
  </si>
  <si>
    <t>GSK211130ADM814</t>
  </si>
  <si>
    <t>GSK211130EUY893</t>
  </si>
  <si>
    <t>GSK211130CWK172</t>
  </si>
  <si>
    <t>GSK211130XVY790</t>
  </si>
  <si>
    <t>GSK211130TFJ728</t>
  </si>
  <si>
    <t>GSK211130LSQ845</t>
  </si>
  <si>
    <t>GSK211130TSV042</t>
  </si>
  <si>
    <t>GSK211130KEW528</t>
  </si>
  <si>
    <t>GSK211130HPK326</t>
  </si>
  <si>
    <t>GSK211130IZM364</t>
  </si>
  <si>
    <t>DMD/2111/30/AEXL6872</t>
  </si>
  <si>
    <t>GSK211130GSL517</t>
  </si>
  <si>
    <t>GSK211130NXR540</t>
  </si>
  <si>
    <t>GSK211130SRU875</t>
  </si>
  <si>
    <t>GSK211130XQN759</t>
  </si>
  <si>
    <t>GSK211130YPF361</t>
  </si>
  <si>
    <t>GSK211130NIY704</t>
  </si>
  <si>
    <t>GSK211130BUH712</t>
  </si>
  <si>
    <t>GSK211130DKW035</t>
  </si>
  <si>
    <t>GSK211130QSL536</t>
  </si>
  <si>
    <t>DMD/2111/30/VTRW7196</t>
  </si>
  <si>
    <t>GSK211129TSR982</t>
  </si>
  <si>
    <t>GSK211130DYX173</t>
  </si>
  <si>
    <t>GSK211130WTL071</t>
  </si>
  <si>
    <t>GSK211130FGB347</t>
  </si>
  <si>
    <t>GSK211130AQJ321</t>
  </si>
  <si>
    <t>12/3/2021 SYARIF MOHARDI</t>
  </si>
  <si>
    <t>DMD/2111/30/ZCXA2963</t>
  </si>
  <si>
    <t>GSK211130CJX612</t>
  </si>
  <si>
    <t>GSK211130MZE278</t>
  </si>
  <si>
    <t>GSK211130VZD218</t>
  </si>
  <si>
    <t>GSK211130NQB753</t>
  </si>
  <si>
    <t>GSK211130JCN857</t>
  </si>
  <si>
    <t>GSK211130KRA608</t>
  </si>
  <si>
    <t>GSK211130LAQ150</t>
  </si>
  <si>
    <t>GSK211130QPI312</t>
  </si>
  <si>
    <t>GSK211130XGC136</t>
  </si>
  <si>
    <t>GSK211130GPH218</t>
  </si>
  <si>
    <t>GSK211130GZO081</t>
  </si>
  <si>
    <t>GSK211130SGO658</t>
  </si>
  <si>
    <t>GSK211130HIY286</t>
  </si>
  <si>
    <t>GSK211130NXC384</t>
  </si>
  <si>
    <t>GSK211130QNF752</t>
  </si>
  <si>
    <t>GSK211130ZFE761</t>
  </si>
  <si>
    <t>GSK211130AGE305</t>
  </si>
  <si>
    <t>GSK211130MAS943</t>
  </si>
  <si>
    <t>GSK211130DVZ230</t>
  </si>
  <si>
    <t>GSK211130TFA894</t>
  </si>
  <si>
    <t>GSK211130FMY628</t>
  </si>
  <si>
    <t>GSK211130YGB234</t>
  </si>
  <si>
    <t>GSK211130TQX659</t>
  </si>
  <si>
    <t>GSK211130GRZ658</t>
  </si>
  <si>
    <t>GSK211130IYK326</t>
  </si>
  <si>
    <t>GSK211130BZC749</t>
  </si>
  <si>
    <t>GSK211130AXD257</t>
  </si>
  <si>
    <t>GSK211130LSG930</t>
  </si>
  <si>
    <t>GSK211130XSW517</t>
  </si>
  <si>
    <t>GSK211130IPZ124</t>
  </si>
  <si>
    <t>GSK211130LCQ582</t>
  </si>
  <si>
    <t>GSK211130MBC347</t>
  </si>
  <si>
    <t>GSK211130PEW398</t>
  </si>
  <si>
    <t>GSK211130EZH304</t>
  </si>
  <si>
    <t>GSK211130GKR752</t>
  </si>
  <si>
    <t>GSK211130BZJ430</t>
  </si>
  <si>
    <t>GSK211130BQH908</t>
  </si>
  <si>
    <t>GSK211130SLF108</t>
  </si>
  <si>
    <t>GSK211130LMO086</t>
  </si>
  <si>
    <t>GSK211130EGK268</t>
  </si>
  <si>
    <t>GSK211130NIB980</t>
  </si>
  <si>
    <t>GSK211130TBE805</t>
  </si>
  <si>
    <t>GSK211130CAR852</t>
  </si>
  <si>
    <t>GSK211128IKP780</t>
  </si>
  <si>
    <t>GSK211130FXA618</t>
  </si>
  <si>
    <t>GSK211130FOX876</t>
  </si>
  <si>
    <t>GSK211130DTX349</t>
  </si>
  <si>
    <t>GSK211130ALZ589</t>
  </si>
  <si>
    <t>GSK211128XOZ587</t>
  </si>
  <si>
    <t>GSK211130HTA796</t>
  </si>
  <si>
    <t>GSK211130HRV853</t>
  </si>
  <si>
    <t>GSK211130UTF371</t>
  </si>
  <si>
    <t>GSK211130UBY403</t>
  </si>
  <si>
    <t>GSK211130YGQ569</t>
  </si>
  <si>
    <t>GSK211130EIF416</t>
  </si>
  <si>
    <t>GSK211130FRN704</t>
  </si>
  <si>
    <t>GSK211130JEM621</t>
  </si>
  <si>
    <t>GSK211130XUN539</t>
  </si>
  <si>
    <t>GSK211130NFY463</t>
  </si>
  <si>
    <t>GSK211130LOX169</t>
  </si>
  <si>
    <t>GSK211130RQC920</t>
  </si>
  <si>
    <t>GSK211130FOJ037</t>
  </si>
  <si>
    <t>GSK211130IKP962</t>
  </si>
  <si>
    <t>GSK211130ESV271</t>
  </si>
  <si>
    <t>GSK211130WQG602</t>
  </si>
  <si>
    <t>GSK211130NYQ507</t>
  </si>
  <si>
    <t>GSK211130ZEM208</t>
  </si>
  <si>
    <t>GSK211130GKU986</t>
  </si>
  <si>
    <t>GSK211130PUW816</t>
  </si>
  <si>
    <t>GSK211130XNH463</t>
  </si>
  <si>
    <t>GSK211130ZGK026</t>
  </si>
  <si>
    <t>GSK211130NMI962</t>
  </si>
  <si>
    <t>GSK211130LYR857</t>
  </si>
  <si>
    <t>GSK211130GCJ349</t>
  </si>
  <si>
    <t>GSK211130NUA847</t>
  </si>
  <si>
    <t>GSK211130OJN089</t>
  </si>
  <si>
    <t>GSK211130IUY627</t>
  </si>
  <si>
    <t>GSK211128NXS326</t>
  </si>
  <si>
    <t>GSK211130QKR523</t>
  </si>
  <si>
    <t>GSK211130PVS571</t>
  </si>
  <si>
    <t>GSK211130KTF157</t>
  </si>
  <si>
    <t>GSK211130KBX874</t>
  </si>
  <si>
    <t>GSK211130DZQ470</t>
  </si>
  <si>
    <t>GSK211130MNQ302</t>
  </si>
  <si>
    <t>GSK211130BKD815</t>
  </si>
  <si>
    <t>GSK211130LWM531</t>
  </si>
  <si>
    <t>GSK211129BLY736</t>
  </si>
  <si>
    <t>GSK211130IOX497</t>
  </si>
  <si>
    <t>GSK211130QAC560</t>
  </si>
  <si>
    <t>GSK211130BZF753</t>
  </si>
  <si>
    <t>GSK211130MCD986</t>
  </si>
  <si>
    <t>GSK211130ZTF923</t>
  </si>
  <si>
    <t>GSK211130NYL205</t>
  </si>
  <si>
    <t>GSK211130WNJ279</t>
  </si>
  <si>
    <t>GSK211130GML389</t>
  </si>
  <si>
    <t>GSK211130EUX697</t>
  </si>
  <si>
    <t>GSK211130LWS508</t>
  </si>
  <si>
    <t>GSK211130PMI275</t>
  </si>
  <si>
    <t>GSK211130DPM209</t>
  </si>
  <si>
    <t>GSK211130CRI952</t>
  </si>
  <si>
    <t>GSK211130JID073</t>
  </si>
  <si>
    <t>GSK211130HXE125</t>
  </si>
  <si>
    <t>GSK211130QDV726</t>
  </si>
  <si>
    <t>GSK211130TQA865</t>
  </si>
  <si>
    <t>GSK211130RYS706</t>
  </si>
  <si>
    <t>GSK211130GRT642</t>
  </si>
  <si>
    <t>GSK211130KFI910</t>
  </si>
  <si>
    <t>GSK211130KZS219</t>
  </si>
  <si>
    <t>GSK211130LUT832</t>
  </si>
  <si>
    <t>GSK211130CDG069</t>
  </si>
  <si>
    <t>GSK211130SCH423</t>
  </si>
  <si>
    <t>GSK211128VEF143</t>
  </si>
  <si>
    <t>GSK211129WID869</t>
  </si>
  <si>
    <t>GSK211130TUV057</t>
  </si>
  <si>
    <t>GSK211128IJG849</t>
  </si>
  <si>
    <t>GSK211130VWT842</t>
  </si>
  <si>
    <t>GSK211128IPW107</t>
  </si>
  <si>
    <t>GSK211128QAF084</t>
  </si>
  <si>
    <t>GSK211130BFG421</t>
  </si>
  <si>
    <t>GSK211130MAS435</t>
  </si>
  <si>
    <t>GSK211130ZJK724</t>
  </si>
  <si>
    <t>GSK211130FMD483</t>
  </si>
  <si>
    <t>GSK211130JOX207</t>
  </si>
  <si>
    <t>GSK211130LKW854</t>
  </si>
  <si>
    <t>GSK211130CUW867</t>
  </si>
  <si>
    <t>GSK211130TCX751</t>
  </si>
  <si>
    <t>GSK211130MTI956</t>
  </si>
  <si>
    <t>GSK211130EOV716</t>
  </si>
  <si>
    <t>GSK211130QVB708</t>
  </si>
  <si>
    <t>GSK211130WSQ206</t>
  </si>
  <si>
    <t>GSK211130UXO317</t>
  </si>
  <si>
    <t>GSK211130RWM689</t>
  </si>
  <si>
    <t>GSK211129QJY143</t>
  </si>
  <si>
    <t>GSK211130FVH290</t>
  </si>
  <si>
    <t>GSK211130MUQ451</t>
  </si>
  <si>
    <t>GSK211130RQE174</t>
  </si>
  <si>
    <t>GSK211130IMN195</t>
  </si>
  <si>
    <t>GSK211130UAD837</t>
  </si>
  <si>
    <t>GSK211130ORQ495</t>
  </si>
  <si>
    <t>GSK211130YZV265</t>
  </si>
  <si>
    <t>GSK211130SCU245</t>
  </si>
  <si>
    <t>GSK211130QMZ589</t>
  </si>
  <si>
    <t>GSK211128AGL782</t>
  </si>
  <si>
    <t>GSK211130GNV284</t>
  </si>
  <si>
    <t>GSK211130OAD795</t>
  </si>
  <si>
    <t>GSK211130WXA971</t>
  </si>
  <si>
    <t>GSK211128MCU024</t>
  </si>
  <si>
    <t>GSK211128OMU827</t>
  </si>
  <si>
    <t>GSK211130JSM284</t>
  </si>
  <si>
    <t>GSK211130NXY537</t>
  </si>
  <si>
    <t>GSK211130DRA059</t>
  </si>
  <si>
    <t>GSK211130QGV359</t>
  </si>
  <si>
    <t>GSK211130QDJ495</t>
  </si>
  <si>
    <t>GSK211130TQB217</t>
  </si>
  <si>
    <t>GSK211130DQK065</t>
  </si>
  <si>
    <t>GSK211129UPJ928</t>
  </si>
  <si>
    <t>GSK211130YJO504</t>
  </si>
  <si>
    <t>GSK211130ZNJ871</t>
  </si>
  <si>
    <t>GSK211130FZL037</t>
  </si>
  <si>
    <t>GSK211129QUS798</t>
  </si>
  <si>
    <t>GSK211130RDZ392</t>
  </si>
  <si>
    <t>GSK211129UJL208</t>
  </si>
  <si>
    <t>GSK211130MBG932</t>
  </si>
  <si>
    <t>GSK211130EVI160</t>
  </si>
  <si>
    <t>GSK211130UPW140</t>
  </si>
  <si>
    <t>GSK211130WYA706</t>
  </si>
  <si>
    <t>GSK211130ACR983</t>
  </si>
  <si>
    <t>GSK211130FOD803</t>
  </si>
  <si>
    <t>GSK211130SYD482</t>
  </si>
  <si>
    <t>GSK211130BZQ926</t>
  </si>
  <si>
    <t>GSK211130AOG153</t>
  </si>
  <si>
    <t>GSK211130POE450</t>
  </si>
  <si>
    <t>GSK211130AYF674</t>
  </si>
  <si>
    <t>GSK211130TKZ498</t>
  </si>
  <si>
    <t>GSK211130DLY890</t>
  </si>
  <si>
    <t>GSK211130GWJ235</t>
  </si>
  <si>
    <t>GSK211130WAQ810</t>
  </si>
  <si>
    <t>GSK211130VQJ752</t>
  </si>
  <si>
    <t>GSK211130YUZ948</t>
  </si>
  <si>
    <t>GSK211129WKC041</t>
  </si>
  <si>
    <t>GSK211130QOK670</t>
  </si>
  <si>
    <t>GSK211130CUR348</t>
  </si>
  <si>
    <t>GSK211130ETH076</t>
  </si>
  <si>
    <t>GSK211130VPX541</t>
  </si>
  <si>
    <t>GSK211130KZB806</t>
  </si>
  <si>
    <t>GSK211130GVM041</t>
  </si>
  <si>
    <t>GSK211130CKS549</t>
  </si>
  <si>
    <t>GSK211130KHG168</t>
  </si>
  <si>
    <t>GSK211130INZ850</t>
  </si>
  <si>
    <t>GSK211130ONL821</t>
  </si>
  <si>
    <t>GSK211130CAE057</t>
  </si>
  <si>
    <t>GSK211130TRO520</t>
  </si>
  <si>
    <t>GSK211130MFS018</t>
  </si>
  <si>
    <t>GSK211130ZOB157</t>
  </si>
  <si>
    <t>GSK211130KQX984</t>
  </si>
  <si>
    <t>GSK211130JQT239</t>
  </si>
  <si>
    <t>GSK211130FMK287</t>
  </si>
  <si>
    <t>GSK211130BSK701</t>
  </si>
  <si>
    <t>DMD/2111/30/JVZR5196</t>
  </si>
  <si>
    <t>GSK211130PCF462</t>
  </si>
  <si>
    <t>GSK211130LFK168</t>
  </si>
  <si>
    <t>GSK211130TOB124</t>
  </si>
  <si>
    <t>GSK211130VBL036</t>
  </si>
  <si>
    <t>GSK211130RUW460</t>
  </si>
  <si>
    <t>GSK211130ZOE563</t>
  </si>
  <si>
    <t>GSK211130LCR021</t>
  </si>
  <si>
    <t>GSK211128VLF916</t>
  </si>
  <si>
    <t>GSK211130IWP206</t>
  </si>
  <si>
    <t>DMD/2111/30/KVAW8024</t>
  </si>
  <si>
    <t>GSK211130ZAO853</t>
  </si>
  <si>
    <t>GSK211130QXG850</t>
  </si>
  <si>
    <t>GSK211130UNA694</t>
  </si>
  <si>
    <t>GSK211127URQ923</t>
  </si>
  <si>
    <t>GSK211129VKW894</t>
  </si>
  <si>
    <t>GSK211130EON823</t>
  </si>
  <si>
    <t>16 - 30 November 21</t>
  </si>
  <si>
    <t>20/11/2021 Fani</t>
  </si>
  <si>
    <t xml:space="preserve"> 08 Desember 21</t>
  </si>
  <si>
    <t xml:space="preserve"> 040/PCI/PI/XII/21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</si>
  <si>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Ratus Delapan Juta Lima Ratus Empat Puluh Delapan Ribu Sembilan Ratus Tujuh Puluh Lima Rupiah.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</si>
</sst>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_);_(@_)"/>
    <numFmt numFmtId="165" formatCode="_(* #,##0.00_);_(* \(#,##0.00\);_(* &quot;-&quot;??_);_(@_)"/>
    <numFmt numFmtId="166" formatCode="dd/mm/yy;@"/>
    <numFmt numFmtId="167" formatCode="_(* #,##0_);_(* \(#,##0\);_(* &quot;-&quot;??_);_(@_)"/>
    <numFmt numFmtId="168" formatCode="[$-F800]dddd\,\ mmmm\ dd\,\ yyyy"/>
    <numFmt numFmtId="169" formatCode="_(&quot;Rp&quot;* #,##0_);_(&quot;Rp&quot;* \(#,##0\);_(&quot;Rp&quot;* &quot;-&quot;_);_(@_)"/>
  </numFmts>
  <fonts count="1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12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6" fontId="1" fillId="0" borderId="0" xfId="0" applyNumberFormat="1" applyFont="1" applyAlignment="1">
      <alignment horizontal="left" vertical="center"/>
    </xf>
    <xf numFmtId="166" fontId="1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6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167" fontId="9" fillId="0" borderId="0" xfId="3" applyNumberFormat="1" applyFont="1"/>
    <xf numFmtId="0" fontId="10" fillId="0" borderId="0" xfId="0" applyFont="1"/>
    <xf numFmtId="0" fontId="9" fillId="0" borderId="5" xfId="0" applyFont="1" applyBorder="1"/>
    <xf numFmtId="167" fontId="9" fillId="0" borderId="5" xfId="3" applyNumberFormat="1" applyFont="1" applyBorder="1"/>
    <xf numFmtId="167" fontId="9" fillId="0" borderId="0" xfId="3" applyNumberFormat="1" applyFont="1" applyAlignment="1">
      <alignment horizontal="center"/>
    </xf>
    <xf numFmtId="0" fontId="12" fillId="0" borderId="0" xfId="0" applyFont="1"/>
    <xf numFmtId="168" fontId="9" fillId="0" borderId="0" xfId="0" quotePrefix="1" applyNumberFormat="1" applyFont="1"/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/>
    </xf>
    <xf numFmtId="167" fontId="9" fillId="4" borderId="1" xfId="3" applyNumberFormat="1" applyFont="1" applyFill="1" applyBorder="1" applyAlignment="1">
      <alignment horizontal="center" vertical="center" wrapText="1"/>
    </xf>
    <xf numFmtId="0" fontId="9" fillId="4" borderId="4" xfId="3" applyNumberFormat="1" applyFont="1" applyFill="1" applyBorder="1" applyAlignment="1">
      <alignment horizontal="center" vertical="center" wrapText="1"/>
    </xf>
    <xf numFmtId="167" fontId="9" fillId="0" borderId="17" xfId="3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7" fontId="9" fillId="0" borderId="0" xfId="3" applyNumberFormat="1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7" fontId="8" fillId="0" borderId="0" xfId="3" applyNumberFormat="1" applyFont="1" applyAlignment="1">
      <alignment horizontal="left" vertical="center"/>
    </xf>
    <xf numFmtId="164" fontId="9" fillId="0" borderId="0" xfId="0" applyNumberFormat="1" applyFont="1"/>
    <xf numFmtId="169" fontId="9" fillId="0" borderId="5" xfId="0" applyNumberFormat="1" applyFont="1" applyBorder="1" applyAlignment="1">
      <alignment horizontal="center" vertical="center"/>
    </xf>
    <xf numFmtId="167" fontId="8" fillId="0" borderId="0" xfId="3" applyNumberFormat="1" applyFont="1"/>
    <xf numFmtId="169" fontId="8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Border="1"/>
    <xf numFmtId="0" fontId="9" fillId="0" borderId="0" xfId="0" applyFont="1" applyBorder="1"/>
    <xf numFmtId="0" fontId="15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quotePrefix="1" applyFont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166" fontId="7" fillId="0" borderId="0" xfId="0" applyNumberFormat="1" applyFont="1"/>
    <xf numFmtId="166" fontId="16" fillId="0" borderId="0" xfId="0" applyNumberFormat="1" applyFont="1"/>
    <xf numFmtId="0" fontId="16" fillId="0" borderId="0" xfId="0" applyFont="1"/>
    <xf numFmtId="164" fontId="5" fillId="0" borderId="0" xfId="0" applyNumberFormat="1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6" fontId="1" fillId="0" borderId="0" xfId="0" applyNumberFormat="1" applyFont="1" applyAlignment="1">
      <alignment vertical="center"/>
    </xf>
    <xf numFmtId="164" fontId="3" fillId="0" borderId="1" xfId="2" applyFont="1" applyBorder="1" applyAlignment="1">
      <alignment horizontal="center" vertical="center"/>
    </xf>
    <xf numFmtId="167" fontId="3" fillId="0" borderId="1" xfId="1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5" fillId="0" borderId="23" xfId="0" applyFont="1" applyBorder="1" applyAlignment="1">
      <alignment horizontal="center" vertical="center"/>
    </xf>
    <xf numFmtId="167" fontId="5" fillId="0" borderId="1" xfId="1" applyNumberFormat="1" applyFont="1" applyBorder="1" applyAlignment="1">
      <alignment vertical="center"/>
    </xf>
    <xf numFmtId="167" fontId="5" fillId="0" borderId="0" xfId="0" applyNumberFormat="1" applyFont="1" applyAlignment="1">
      <alignment horizontal="center" vertical="center"/>
    </xf>
    <xf numFmtId="167" fontId="5" fillId="0" borderId="23" xfId="0" applyNumberFormat="1" applyFont="1" applyBorder="1" applyAlignment="1">
      <alignment horizontal="center" vertical="center"/>
    </xf>
    <xf numFmtId="167" fontId="5" fillId="0" borderId="0" xfId="1" applyNumberFormat="1" applyFont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67" fontId="9" fillId="0" borderId="0" xfId="1" applyNumberFormat="1" applyFont="1"/>
    <xf numFmtId="0" fontId="1" fillId="0" borderId="2" xfId="0" applyFont="1" applyBorder="1" applyAlignment="1">
      <alignment vertical="center" wrapText="1"/>
    </xf>
    <xf numFmtId="0" fontId="9" fillId="4" borderId="1" xfId="0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vertical="center"/>
    </xf>
    <xf numFmtId="0" fontId="5" fillId="0" borderId="0" xfId="1" applyNumberFormat="1" applyFont="1" applyBorder="1" applyAlignment="1">
      <alignment horizontal="left" vertical="center"/>
    </xf>
    <xf numFmtId="167" fontId="5" fillId="0" borderId="0" xfId="1" applyNumberFormat="1" applyFont="1" applyBorder="1" applyAlignment="1">
      <alignment horizontal="center" vertical="center"/>
    </xf>
    <xf numFmtId="0" fontId="5" fillId="0" borderId="5" xfId="1" applyNumberFormat="1" applyFont="1" applyBorder="1" applyAlignment="1">
      <alignment horizontal="left" vertical="center"/>
    </xf>
    <xf numFmtId="167" fontId="5" fillId="0" borderId="5" xfId="1" applyNumberFormat="1" applyFont="1" applyBorder="1" applyAlignment="1">
      <alignment horizontal="center" vertical="center"/>
    </xf>
    <xf numFmtId="167" fontId="17" fillId="0" borderId="0" xfId="3" applyNumberFormat="1" applyFont="1" applyBorder="1" applyAlignment="1">
      <alignment horizontal="left" vertical="center"/>
    </xf>
    <xf numFmtId="167" fontId="9" fillId="0" borderId="0" xfId="3" applyNumberFormat="1" applyFont="1" applyBorder="1" applyAlignment="1">
      <alignment horizontal="center" vertical="center"/>
    </xf>
    <xf numFmtId="167" fontId="8" fillId="0" borderId="5" xfId="3" applyNumberFormat="1" applyFont="1" applyBorder="1" applyAlignment="1">
      <alignment horizontal="left" vertical="center"/>
    </xf>
    <xf numFmtId="169" fontId="8" fillId="0" borderId="0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9" fillId="4" borderId="4" xfId="3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Fill="1" applyBorder="1" applyAlignment="1">
      <alignment vertical="center"/>
    </xf>
    <xf numFmtId="0" fontId="1" fillId="0" borderId="4" xfId="0" applyFont="1" applyBorder="1" applyAlignment="1">
      <alignment vertical="center" wrapText="1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167" fontId="9" fillId="0" borderId="15" xfId="3" applyNumberFormat="1" applyFont="1" applyBorder="1" applyAlignment="1">
      <alignment horizontal="center" vertical="center"/>
    </xf>
    <xf numFmtId="167" fontId="9" fillId="0" borderId="16" xfId="3" applyNumberFormat="1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167" fontId="9" fillId="0" borderId="0" xfId="3" applyNumberFormat="1" applyFont="1" applyAlignment="1">
      <alignment horizontal="left"/>
    </xf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5" fillId="0" borderId="15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67" fontId="5" fillId="0" borderId="15" xfId="1" applyNumberFormat="1" applyFont="1" applyBorder="1" applyAlignment="1">
      <alignment horizontal="center" vertical="center"/>
    </xf>
    <xf numFmtId="167" fontId="5" fillId="0" borderId="16" xfId="1" applyNumberFormat="1" applyFont="1" applyBorder="1" applyAlignment="1">
      <alignment horizontal="center" vertical="center"/>
    </xf>
  </cellXfs>
  <cellStyles count="4">
    <cellStyle name="Comma" xfId="1" builtinId="3"/>
    <cellStyle name="Comma [0]" xfId="2" builtinId="6"/>
    <cellStyle name="Comma 2" xfId="3"/>
    <cellStyle name="Normal" xfId="0" builtinId="0"/>
  </cellStyles>
  <dxfs count="624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6</xdr:col>
      <xdr:colOff>333375</xdr:colOff>
      <xdr:row>73</xdr:row>
      <xdr:rowOff>182279</xdr:rowOff>
    </xdr:from>
    <xdr:to>
      <xdr:col>10</xdr:col>
      <xdr:colOff>285750</xdr:colOff>
      <xdr:row>80</xdr:row>
      <xdr:rowOff>28574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43525" y="31224254"/>
          <a:ext cx="2762250" cy="12940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224578910112345678910111213141516171819202122232425262728293031323334382" displayName="Table224578910112345678910111213141516171819202122232425262728293031323334382" ref="C2:N106" totalsRowShown="0" headerRowDxfId="622" dataDxfId="620" headerRowBorderDxfId="621">
  <tableColumns count="12">
    <tableColumn id="1" name="NOMOR" dataDxfId="619" dataCellStyle="Normal"/>
    <tableColumn id="3" name="TUJUAN" dataDxfId="618" dataCellStyle="Normal"/>
    <tableColumn id="16" name="Pick Up" dataDxfId="617"/>
    <tableColumn id="14" name="KAPAL" dataDxfId="616"/>
    <tableColumn id="15" name="ETD Kapal" dataDxfId="615"/>
    <tableColumn id="10" name="KETERANGAN" dataDxfId="614" dataCellStyle="Normal"/>
    <tableColumn id="5" name="P" dataDxfId="613" dataCellStyle="Normal"/>
    <tableColumn id="6" name="L" dataDxfId="612" dataCellStyle="Normal"/>
    <tableColumn id="7" name="T" dataDxfId="611" dataCellStyle="Normal"/>
    <tableColumn id="4" name="ACT KG" dataDxfId="610" dataCellStyle="Normal"/>
    <tableColumn id="8" name="KG VOLUME" dataDxfId="609" dataCellStyle="Normal"/>
    <tableColumn id="19" name="PEMBULATAN" dataDxfId="608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43" name="Table22457891011234567891011121314151617181920212223242526272829303132333438244" displayName="Table22457891011234567891011121314151617181920212223242526272829303132333438244" ref="C2:N226" totalsRowShown="0" headerRowDxfId="478" dataDxfId="476" headerRowBorderDxfId="477">
  <tableColumns count="12">
    <tableColumn id="1" name="NOMOR" dataDxfId="475" dataCellStyle="Normal"/>
    <tableColumn id="3" name="TUJUAN" dataDxfId="474" dataCellStyle="Normal"/>
    <tableColumn id="16" name="Pick Up" dataDxfId="473"/>
    <tableColumn id="14" name="KAPAL" dataDxfId="472"/>
    <tableColumn id="15" name="ETD Kapal" dataDxfId="471"/>
    <tableColumn id="10" name="KETERANGAN" dataDxfId="470" dataCellStyle="Normal"/>
    <tableColumn id="5" name="P" dataDxfId="469" dataCellStyle="Normal"/>
    <tableColumn id="6" name="L" dataDxfId="468" dataCellStyle="Normal"/>
    <tableColumn id="7" name="T" dataDxfId="467" dataCellStyle="Normal"/>
    <tableColumn id="4" name="ACT KG" dataDxfId="466" dataCellStyle="Normal"/>
    <tableColumn id="8" name="KG VOLUME" dataDxfId="465" dataCellStyle="Normal"/>
    <tableColumn id="19" name="PEMBULATAN" dataDxfId="464"/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45" name="Table224578910112345678910111213141516171819202122232425262728293031323334382444546" displayName="Table224578910112345678910111213141516171819202122232425262728293031323334382444546" ref="C2:N59" totalsRowShown="0" headerRowDxfId="462" dataDxfId="460" headerRowBorderDxfId="461">
  <tableColumns count="12">
    <tableColumn id="1" name="NOMOR" dataDxfId="459" dataCellStyle="Normal"/>
    <tableColumn id="3" name="TUJUAN" dataDxfId="458" dataCellStyle="Normal"/>
    <tableColumn id="16" name="Pick Up" dataDxfId="457"/>
    <tableColumn id="14" name="KAPAL" dataDxfId="456"/>
    <tableColumn id="15" name="ETD Kapal" dataDxfId="455"/>
    <tableColumn id="10" name="KETERANGAN" dataDxfId="454" dataCellStyle="Normal"/>
    <tableColumn id="5" name="P" dataDxfId="453" dataCellStyle="Normal"/>
    <tableColumn id="6" name="L" dataDxfId="452" dataCellStyle="Normal"/>
    <tableColumn id="7" name="T" dataDxfId="451" dataCellStyle="Normal"/>
    <tableColumn id="4" name="ACT KG" dataDxfId="450" dataCellStyle="Normal"/>
    <tableColumn id="8" name="KG VOLUME" dataDxfId="449" dataCellStyle="Normal"/>
    <tableColumn id="19" name="PEMBULATAN" dataDxfId="448"/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46" name="Table22457891011234567891011121314151617181920212223242526272829303132333438244454647" displayName="Table22457891011234567891011121314151617181920212223242526272829303132333438244454647" ref="C2:N199" totalsRowShown="0" headerRowDxfId="446" dataDxfId="444" headerRowBorderDxfId="445">
  <tableColumns count="12">
    <tableColumn id="1" name="NOMOR" dataDxfId="443" dataCellStyle="Normal"/>
    <tableColumn id="3" name="TUJUAN" dataDxfId="442" dataCellStyle="Normal"/>
    <tableColumn id="16" name="Pick Up" dataDxfId="441"/>
    <tableColumn id="14" name="KAPAL" dataDxfId="440"/>
    <tableColumn id="15" name="ETD Kapal" dataDxfId="439"/>
    <tableColumn id="10" name="KETERANGAN" dataDxfId="438" dataCellStyle="Normal"/>
    <tableColumn id="5" name="P" dataDxfId="437" dataCellStyle="Normal"/>
    <tableColumn id="6" name="L" dataDxfId="436" dataCellStyle="Normal"/>
    <tableColumn id="7" name="T" dataDxfId="435" dataCellStyle="Normal"/>
    <tableColumn id="4" name="ACT KG" dataDxfId="434" dataCellStyle="Normal"/>
    <tableColumn id="8" name="KG VOLUME" dataDxfId="433" dataCellStyle="Normal"/>
    <tableColumn id="19" name="PEMBULATAN" dataDxfId="432"/>
  </tableColumns>
  <tableStyleInfo name="Table Style 1" showFirstColumn="0" showLastColumn="0" showRowStripes="1" showColumnStripes="0"/>
</table>
</file>

<file path=xl/tables/table13.xml><?xml version="1.0" encoding="utf-8"?>
<table xmlns="http://schemas.openxmlformats.org/spreadsheetml/2006/main" id="47" name="Table2245789101123456789101112131415161718192021222324252627282930313233343824445464748" displayName="Table2245789101123456789101112131415161718192021222324252627282930313233343824445464748" ref="C2:N51" totalsRowShown="0" headerRowDxfId="430" dataDxfId="428" headerRowBorderDxfId="429">
  <tableColumns count="12">
    <tableColumn id="1" name="NOMOR" dataDxfId="427" dataCellStyle="Normal"/>
    <tableColumn id="3" name="TUJUAN" dataDxfId="426" dataCellStyle="Normal"/>
    <tableColumn id="16" name="Pick Up" dataDxfId="425"/>
    <tableColumn id="14" name="KAPAL" dataDxfId="424"/>
    <tableColumn id="15" name="ETD Kapal" dataDxfId="423"/>
    <tableColumn id="10" name="KETERANGAN" dataDxfId="422" dataCellStyle="Normal"/>
    <tableColumn id="5" name="P" dataDxfId="421" dataCellStyle="Normal"/>
    <tableColumn id="6" name="L" dataDxfId="420" dataCellStyle="Normal"/>
    <tableColumn id="7" name="T" dataDxfId="419" dataCellStyle="Normal"/>
    <tableColumn id="4" name="ACT KG" dataDxfId="418" dataCellStyle="Normal"/>
    <tableColumn id="8" name="KG VOLUME" dataDxfId="417" dataCellStyle="Normal"/>
    <tableColumn id="19" name="PEMBULATAN" dataDxfId="416"/>
  </tableColumns>
  <tableStyleInfo name="Table Style 1" showFirstColumn="0" showLastColumn="0" showRowStripes="1" showColumnStripes="0"/>
</table>
</file>

<file path=xl/tables/table14.xml><?xml version="1.0" encoding="utf-8"?>
<table xmlns="http://schemas.openxmlformats.org/spreadsheetml/2006/main" id="48" name="Table224578910112345678910111213141516171819202122232425262728293031323334382444546474849" displayName="Table224578910112345678910111213141516171819202122232425262728293031323334382444546474849" ref="C2:N149" totalsRowShown="0" headerRowDxfId="414" dataDxfId="412" headerRowBorderDxfId="413">
  <tableColumns count="12">
    <tableColumn id="1" name="NOMOR" dataDxfId="411" dataCellStyle="Normal"/>
    <tableColumn id="3" name="TUJUAN" dataDxfId="410" dataCellStyle="Normal"/>
    <tableColumn id="16" name="Pick Up" dataDxfId="409"/>
    <tableColumn id="14" name="KAPAL" dataDxfId="408"/>
    <tableColumn id="15" name="ETD Kapal" dataDxfId="407"/>
    <tableColumn id="10" name="KETERANGAN" dataDxfId="406" dataCellStyle="Normal"/>
    <tableColumn id="5" name="P" dataDxfId="405" dataCellStyle="Normal"/>
    <tableColumn id="6" name="L" dataDxfId="404" dataCellStyle="Normal"/>
    <tableColumn id="7" name="T" dataDxfId="403" dataCellStyle="Normal"/>
    <tableColumn id="4" name="ACT KG" dataDxfId="402" dataCellStyle="Normal"/>
    <tableColumn id="8" name="KG VOLUME" dataDxfId="401" dataCellStyle="Normal"/>
    <tableColumn id="19" name="PEMBULATAN" dataDxfId="400"/>
  </tableColumns>
  <tableStyleInfo name="Table Style 1" showFirstColumn="0" showLastColumn="0" showRowStripes="1" showColumnStripes="0"/>
</table>
</file>

<file path=xl/tables/table15.xml><?xml version="1.0" encoding="utf-8"?>
<table xmlns="http://schemas.openxmlformats.org/spreadsheetml/2006/main" id="49" name="Table22457891011234567891011121314151617181920212223242526272829303132333438244454647484950" displayName="Table22457891011234567891011121314151617181920212223242526272829303132333438244454647484950" ref="C2:N25" totalsRowShown="0" headerRowDxfId="398" dataDxfId="396" headerRowBorderDxfId="397">
  <tableColumns count="12">
    <tableColumn id="1" name="NOMOR" dataDxfId="395" dataCellStyle="Normal"/>
    <tableColumn id="3" name="TUJUAN" dataDxfId="394" dataCellStyle="Normal"/>
    <tableColumn id="16" name="Pick Up" dataDxfId="393"/>
    <tableColumn id="14" name="KAPAL" dataDxfId="392"/>
    <tableColumn id="15" name="ETD Kapal" dataDxfId="391"/>
    <tableColumn id="10" name="KETERANGAN" dataDxfId="390" dataCellStyle="Normal"/>
    <tableColumn id="5" name="P" dataDxfId="389" dataCellStyle="Normal"/>
    <tableColumn id="6" name="L" dataDxfId="388" dataCellStyle="Normal"/>
    <tableColumn id="7" name="T" dataDxfId="387" dataCellStyle="Normal"/>
    <tableColumn id="4" name="ACT KG" dataDxfId="386" dataCellStyle="Normal"/>
    <tableColumn id="8" name="KG VOLUME" dataDxfId="385" dataCellStyle="Normal"/>
    <tableColumn id="19" name="PEMBULATAN" dataDxfId="384"/>
  </tableColumns>
  <tableStyleInfo name="Table Style 1" showFirstColumn="0" showLastColumn="0" showRowStripes="1" showColumnStripes="0"/>
</table>
</file>

<file path=xl/tables/table16.xml><?xml version="1.0" encoding="utf-8"?>
<table xmlns="http://schemas.openxmlformats.org/spreadsheetml/2006/main" id="50" name="Table2245789101123456789101112131415161718192021222324252627282930313233343824445464748495051" displayName="Table2245789101123456789101112131415161718192021222324252627282930313233343824445464748495051" ref="C2:N54" totalsRowShown="0" headerRowDxfId="382" dataDxfId="380" headerRowBorderDxfId="381">
  <tableColumns count="12">
    <tableColumn id="1" name="NOMOR" dataDxfId="379" dataCellStyle="Normal"/>
    <tableColumn id="3" name="TUJUAN" dataDxfId="378" dataCellStyle="Normal"/>
    <tableColumn id="16" name="Pick Up" dataDxfId="377"/>
    <tableColumn id="14" name="KAPAL" dataDxfId="376"/>
    <tableColumn id="15" name="ETD Kapal" dataDxfId="375"/>
    <tableColumn id="10" name="KETERANGAN" dataDxfId="374" dataCellStyle="Normal"/>
    <tableColumn id="5" name="P" dataDxfId="373" dataCellStyle="Normal"/>
    <tableColumn id="6" name="L" dataDxfId="372" dataCellStyle="Normal"/>
    <tableColumn id="7" name="T" dataDxfId="371" dataCellStyle="Normal"/>
    <tableColumn id="4" name="ACT KG" dataDxfId="370" dataCellStyle="Normal"/>
    <tableColumn id="8" name="KG VOLUME" dataDxfId="369" dataCellStyle="Normal"/>
    <tableColumn id="19" name="PEMBULATAN" dataDxfId="368"/>
  </tableColumns>
  <tableStyleInfo name="Table Style 1" showFirstColumn="0" showLastColumn="0" showRowStripes="1" showColumnStripes="0"/>
</table>
</file>

<file path=xl/tables/table17.xml><?xml version="1.0" encoding="utf-8"?>
<table xmlns="http://schemas.openxmlformats.org/spreadsheetml/2006/main" id="51" name="Table224578910112345678910111213141516171819202122232425262728293031323334382444546474849505152" displayName="Table224578910112345678910111213141516171819202122232425262728293031323334382444546474849505152" ref="C2:N53" totalsRowShown="0" headerRowDxfId="366" dataDxfId="364" headerRowBorderDxfId="365">
  <tableColumns count="12">
    <tableColumn id="1" name="NOMOR" dataDxfId="363" dataCellStyle="Normal"/>
    <tableColumn id="3" name="TUJUAN" dataDxfId="362" dataCellStyle="Normal"/>
    <tableColumn id="16" name="Pick Up" dataDxfId="361"/>
    <tableColumn id="14" name="KAPAL" dataDxfId="360"/>
    <tableColumn id="15" name="ETD Kapal" dataDxfId="359"/>
    <tableColumn id="10" name="KETERANGAN" dataDxfId="358" dataCellStyle="Normal"/>
    <tableColumn id="5" name="P" dataDxfId="357" dataCellStyle="Normal"/>
    <tableColumn id="6" name="L" dataDxfId="356" dataCellStyle="Normal"/>
    <tableColumn id="7" name="T" dataDxfId="355" dataCellStyle="Normal"/>
    <tableColumn id="4" name="ACT KG" dataDxfId="354" dataCellStyle="Normal"/>
    <tableColumn id="8" name="KG VOLUME" dataDxfId="353" dataCellStyle="Normal"/>
    <tableColumn id="19" name="PEMBULATAN" dataDxfId="352"/>
  </tableColumns>
  <tableStyleInfo name="Table Style 1" showFirstColumn="0" showLastColumn="0" showRowStripes="1" showColumnStripes="0"/>
</table>
</file>

<file path=xl/tables/table18.xml><?xml version="1.0" encoding="utf-8"?>
<table xmlns="http://schemas.openxmlformats.org/spreadsheetml/2006/main" id="52" name="Table22457891011234567891011121314151617181920212223242526272829303132333438244454647484950515253" displayName="Table22457891011234567891011121314151617181920212223242526272829303132333438244454647484950515253" ref="C2:N36" totalsRowShown="0" headerRowDxfId="350" dataDxfId="348" headerRowBorderDxfId="349">
  <tableColumns count="12">
    <tableColumn id="1" name="NOMOR" dataDxfId="347" dataCellStyle="Normal"/>
    <tableColumn id="3" name="TUJUAN" dataDxfId="346" dataCellStyle="Normal"/>
    <tableColumn id="16" name="Pick Up" dataDxfId="345"/>
    <tableColumn id="14" name="KAPAL" dataDxfId="344"/>
    <tableColumn id="15" name="ETD Kapal" dataDxfId="343"/>
    <tableColumn id="10" name="KETERANGAN" dataDxfId="342" dataCellStyle="Normal"/>
    <tableColumn id="5" name="P" dataDxfId="341" dataCellStyle="Normal"/>
    <tableColumn id="6" name="L" dataDxfId="340" dataCellStyle="Normal"/>
    <tableColumn id="7" name="T" dataDxfId="339" dataCellStyle="Normal"/>
    <tableColumn id="4" name="ACT KG" dataDxfId="338" dataCellStyle="Normal"/>
    <tableColumn id="8" name="KG VOLUME" dataDxfId="337" dataCellStyle="Normal"/>
    <tableColumn id="19" name="PEMBULATAN" dataDxfId="336"/>
  </tableColumns>
  <tableStyleInfo name="Table Style 1" showFirstColumn="0" showLastColumn="0" showRowStripes="1" showColumnStripes="0"/>
</table>
</file>

<file path=xl/tables/table19.xml><?xml version="1.0" encoding="utf-8"?>
<table xmlns="http://schemas.openxmlformats.org/spreadsheetml/2006/main" id="69" name="Table22457891011234567891011121314151617181920212223242526272829303132333438244454647484950515253626364656667686970" displayName="Table22457891011234567891011121314151617181920212223242526272829303132333438244454647484950515253626364656667686970" ref="C2:N174" totalsRowShown="0" headerRowDxfId="334" dataDxfId="332" headerRowBorderDxfId="333">
  <tableColumns count="12">
    <tableColumn id="1" name="NOMOR" dataDxfId="331" dataCellStyle="Normal"/>
    <tableColumn id="3" name="TUJUAN" dataDxfId="330" dataCellStyle="Normal"/>
    <tableColumn id="16" name="Pick Up" dataDxfId="329"/>
    <tableColumn id="14" name="KAPAL" dataDxfId="328"/>
    <tableColumn id="15" name="ETD Kapal" dataDxfId="327"/>
    <tableColumn id="10" name="KETERANGAN" dataDxfId="326" dataCellStyle="Normal"/>
    <tableColumn id="5" name="P" dataDxfId="325" dataCellStyle="Normal"/>
    <tableColumn id="6" name="L" dataDxfId="324" dataCellStyle="Normal"/>
    <tableColumn id="7" name="T" dataDxfId="323" dataCellStyle="Normal"/>
    <tableColumn id="4" name="ACT KG" dataDxfId="322" dataCellStyle="Normal"/>
    <tableColumn id="8" name="KG VOLUME" dataDxfId="321" dataCellStyle="Normal"/>
    <tableColumn id="19" name="PEMBULATAN" dataDxfId="320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34" name="Table22457891011234567891011121314151617181920212223242526272829303132333438235" displayName="Table22457891011234567891011121314151617181920212223242526272829303132333438235" ref="C2:N305" totalsRowShown="0" headerRowDxfId="606" dataDxfId="604" headerRowBorderDxfId="605">
  <tableColumns count="12">
    <tableColumn id="1" name="NOMOR" dataDxfId="603" dataCellStyle="Normal"/>
    <tableColumn id="3" name="TUJUAN" dataDxfId="602" dataCellStyle="Normal"/>
    <tableColumn id="16" name="Pick Up" dataDxfId="601"/>
    <tableColumn id="14" name="KAPAL" dataDxfId="600"/>
    <tableColumn id="15" name="ETD Kapal" dataDxfId="599"/>
    <tableColumn id="10" name="KETERANGAN" dataDxfId="598" dataCellStyle="Normal"/>
    <tableColumn id="5" name="P" dataDxfId="597" dataCellStyle="Normal"/>
    <tableColumn id="6" name="L" dataDxfId="596" dataCellStyle="Normal"/>
    <tableColumn id="7" name="T" dataDxfId="595" dataCellStyle="Normal"/>
    <tableColumn id="4" name="ACT KG" dataDxfId="594" dataCellStyle="Normal"/>
    <tableColumn id="8" name="KG VOLUME" dataDxfId="593" dataCellStyle="Normal"/>
    <tableColumn id="19" name="PEMBULATAN" dataDxfId="592"/>
  </tableColumns>
  <tableStyleInfo name="Table Style 1" showFirstColumn="0" showLastColumn="0" showRowStripes="1" showColumnStripes="0"/>
</table>
</file>

<file path=xl/tables/table20.xml><?xml version="1.0" encoding="utf-8"?>
<table xmlns="http://schemas.openxmlformats.org/spreadsheetml/2006/main" id="2" name="Table224578910112345678910111213141516171819202122232425262728293031323334382444546474849505152536263646566676869703" displayName="Table224578910112345678910111213141516171819202122232425262728293031323334382444546474849505152536263646566676869703" ref="C2:N49" totalsRowShown="0" headerRowDxfId="318" dataDxfId="316" headerRowBorderDxfId="317">
  <tableColumns count="12">
    <tableColumn id="1" name="NOMOR" dataDxfId="315" dataCellStyle="Normal"/>
    <tableColumn id="3" name="TUJUAN" dataDxfId="314" dataCellStyle="Normal"/>
    <tableColumn id="16" name="Pick Up" dataDxfId="313"/>
    <tableColumn id="14" name="KAPAL" dataDxfId="312"/>
    <tableColumn id="15" name="ETD Kapal" dataDxfId="311"/>
    <tableColumn id="10" name="KETERANGAN" dataDxfId="310" dataCellStyle="Normal"/>
    <tableColumn id="5" name="P" dataDxfId="309" dataCellStyle="Normal"/>
    <tableColumn id="6" name="L" dataDxfId="308" dataCellStyle="Normal"/>
    <tableColumn id="7" name="T" dataDxfId="307" dataCellStyle="Normal"/>
    <tableColumn id="4" name="ACT KG" dataDxfId="306" dataCellStyle="Normal"/>
    <tableColumn id="8" name="KG VOLUME" dataDxfId="305" dataCellStyle="Normal"/>
    <tableColumn id="19" name="PEMBULATAN" dataDxfId="304"/>
  </tableColumns>
  <tableStyleInfo name="Table Style 1" showFirstColumn="0" showLastColumn="0" showRowStripes="1" showColumnStripes="0"/>
</table>
</file>

<file path=xl/tables/table21.xml><?xml version="1.0" encoding="utf-8"?>
<table xmlns="http://schemas.openxmlformats.org/spreadsheetml/2006/main" id="3" name="Table2245789101123456789101112131415161718192021222324252627282930313233343824445464748495051525362636465666768697034" displayName="Table2245789101123456789101112131415161718192021222324252627282930313233343824445464748495051525362636465666768697034" ref="C2:N64" totalsRowShown="0" headerRowDxfId="302" dataDxfId="300" headerRowBorderDxfId="301">
  <tableColumns count="12">
    <tableColumn id="1" name="NOMOR" dataDxfId="299" dataCellStyle="Normal"/>
    <tableColumn id="3" name="TUJUAN" dataDxfId="298" dataCellStyle="Normal"/>
    <tableColumn id="16" name="Pick Up" dataDxfId="297"/>
    <tableColumn id="14" name="KAPAL" dataDxfId="296"/>
    <tableColumn id="15" name="ETD Kapal" dataDxfId="295"/>
    <tableColumn id="10" name="KETERANGAN" dataDxfId="294" dataCellStyle="Normal"/>
    <tableColumn id="5" name="P" dataDxfId="293" dataCellStyle="Normal"/>
    <tableColumn id="6" name="L" dataDxfId="292" dataCellStyle="Normal"/>
    <tableColumn id="7" name="T" dataDxfId="291" dataCellStyle="Normal"/>
    <tableColumn id="4" name="ACT KG" dataDxfId="290" dataCellStyle="Normal"/>
    <tableColumn id="8" name="KG VOLUME" dataDxfId="289" dataCellStyle="Normal"/>
    <tableColumn id="19" name="PEMBULATAN" dataDxfId="288"/>
  </tableColumns>
  <tableStyleInfo name="Table Style 1" showFirstColumn="0" showLastColumn="0" showRowStripes="1" showColumnStripes="0"/>
</table>
</file>

<file path=xl/tables/table22.xml><?xml version="1.0" encoding="utf-8"?>
<table xmlns="http://schemas.openxmlformats.org/spreadsheetml/2006/main" id="4" name="Table22457891011234567891011121314151617181920212223242526272829303132333438244454647484950515253626364656667686970345" displayName="Table22457891011234567891011121314151617181920212223242526272829303132333438244454647484950515253626364656667686970345" ref="C2:N184" totalsRowShown="0" headerRowDxfId="286" dataDxfId="284" headerRowBorderDxfId="285">
  <tableColumns count="12">
    <tableColumn id="1" name="NOMOR" dataDxfId="283" dataCellStyle="Normal"/>
    <tableColumn id="3" name="TUJUAN" dataDxfId="282" dataCellStyle="Normal"/>
    <tableColumn id="16" name="Pick Up" dataDxfId="281"/>
    <tableColumn id="14" name="KAPAL" dataDxfId="280"/>
    <tableColumn id="15" name="ETD Kapal" dataDxfId="279"/>
    <tableColumn id="10" name="KETERANGAN" dataDxfId="278" dataCellStyle="Normal"/>
    <tableColumn id="5" name="P" dataDxfId="277" dataCellStyle="Normal"/>
    <tableColumn id="6" name="L" dataDxfId="276" dataCellStyle="Normal"/>
    <tableColumn id="7" name="T" dataDxfId="275" dataCellStyle="Normal"/>
    <tableColumn id="4" name="ACT KG" dataDxfId="274" dataCellStyle="Normal"/>
    <tableColumn id="8" name="KG VOLUME" dataDxfId="273" dataCellStyle="Normal"/>
    <tableColumn id="19" name="PEMBULATAN" dataDxfId="272"/>
  </tableColumns>
  <tableStyleInfo name="Table Style 1" showFirstColumn="0" showLastColumn="0" showRowStripes="1" showColumnStripes="0"/>
</table>
</file>

<file path=xl/tables/table23.xml><?xml version="1.0" encoding="utf-8"?>
<table xmlns="http://schemas.openxmlformats.org/spreadsheetml/2006/main" id="5" name="Table224578910112345678910111213141516171819202122232425262728293031323334382444546474849505152536263646566676869703456" displayName="Table224578910112345678910111213141516171819202122232425262728293031323334382444546474849505152536263646566676869703456" ref="C2:N52" totalsRowShown="0" headerRowDxfId="270" dataDxfId="268" headerRowBorderDxfId="269">
  <tableColumns count="12">
    <tableColumn id="1" name="NOMOR" dataDxfId="267" dataCellStyle="Normal"/>
    <tableColumn id="3" name="TUJUAN" dataDxfId="266" dataCellStyle="Normal"/>
    <tableColumn id="16" name="Pick Up" dataDxfId="265"/>
    <tableColumn id="14" name="KAPAL" dataDxfId="264"/>
    <tableColumn id="15" name="ETD Kapal" dataDxfId="263"/>
    <tableColumn id="10" name="KETERANGAN" dataDxfId="262" dataCellStyle="Normal"/>
    <tableColumn id="5" name="P" dataDxfId="261" dataCellStyle="Normal"/>
    <tableColumn id="6" name="L" dataDxfId="260" dataCellStyle="Normal"/>
    <tableColumn id="7" name="T" dataDxfId="259" dataCellStyle="Normal"/>
    <tableColumn id="4" name="ACT KG" dataDxfId="258" dataCellStyle="Normal"/>
    <tableColumn id="8" name="KG VOLUME" dataDxfId="257" dataCellStyle="Normal"/>
    <tableColumn id="19" name="PEMBULATAN" dataDxfId="256"/>
  </tableColumns>
  <tableStyleInfo name="Table Style 1" showFirstColumn="0" showLastColumn="0" showRowStripes="1" showColumnStripes="0"/>
</table>
</file>

<file path=xl/tables/table24.xml><?xml version="1.0" encoding="utf-8"?>
<table xmlns="http://schemas.openxmlformats.org/spreadsheetml/2006/main" id="6" name="Table2245789101123456789101112131415161718192021222324252627282930313233343824445464748495051525362636465666768697034567" displayName="Table2245789101123456789101112131415161718192021222324252627282930313233343824445464748495051525362636465666768697034567" ref="C2:N10" totalsRowShown="0" headerRowDxfId="254" dataDxfId="252" headerRowBorderDxfId="253">
  <tableColumns count="12">
    <tableColumn id="1" name="NOMOR" dataDxfId="251" dataCellStyle="Normal"/>
    <tableColumn id="3" name="TUJUAN" dataDxfId="250" dataCellStyle="Normal"/>
    <tableColumn id="16" name="Pick Up" dataDxfId="249"/>
    <tableColumn id="14" name="KAPAL" dataDxfId="248"/>
    <tableColumn id="15" name="ETD Kapal" dataDxfId="247"/>
    <tableColumn id="10" name="KETERANGAN" dataDxfId="246" dataCellStyle="Normal"/>
    <tableColumn id="5" name="P" dataDxfId="245" dataCellStyle="Normal"/>
    <tableColumn id="6" name="L" dataDxfId="244" dataCellStyle="Normal"/>
    <tableColumn id="7" name="T" dataDxfId="243" dataCellStyle="Normal"/>
    <tableColumn id="4" name="ACT KG" dataDxfId="242" dataCellStyle="Normal"/>
    <tableColumn id="8" name="KG VOLUME" dataDxfId="241" dataCellStyle="Normal"/>
    <tableColumn id="19" name="PEMBULATAN" dataDxfId="240"/>
  </tableColumns>
  <tableStyleInfo name="Table Style 1" showFirstColumn="0" showLastColumn="0" showRowStripes="1" showColumnStripes="0"/>
</table>
</file>

<file path=xl/tables/table25.xml><?xml version="1.0" encoding="utf-8"?>
<table xmlns="http://schemas.openxmlformats.org/spreadsheetml/2006/main" id="7" name="Table22457891011234567891011121314151617181920212223242526272829303132333438244454647484950515253626364656667686970345678" displayName="Table22457891011234567891011121314151617181920212223242526272829303132333438244454647484950515253626364656667686970345678" ref="C2:N224" totalsRowShown="0" headerRowDxfId="238" dataDxfId="236" headerRowBorderDxfId="237">
  <tableColumns count="12">
    <tableColumn id="1" name="NOMOR" dataDxfId="235" dataCellStyle="Normal"/>
    <tableColumn id="3" name="TUJUAN" dataDxfId="234" dataCellStyle="Normal"/>
    <tableColumn id="16" name="Pick Up" dataDxfId="233"/>
    <tableColumn id="14" name="KAPAL" dataDxfId="232"/>
    <tableColumn id="15" name="ETD Kapal" dataDxfId="231"/>
    <tableColumn id="10" name="KETERANGAN" dataDxfId="230" dataCellStyle="Normal"/>
    <tableColumn id="5" name="P" dataDxfId="229" dataCellStyle="Normal"/>
    <tableColumn id="6" name="L" dataDxfId="228" dataCellStyle="Normal"/>
    <tableColumn id="7" name="T" dataDxfId="227" dataCellStyle="Normal"/>
    <tableColumn id="4" name="ACT KG" dataDxfId="226" dataCellStyle="Normal"/>
    <tableColumn id="8" name="KG VOLUME" dataDxfId="225" dataCellStyle="Normal"/>
    <tableColumn id="19" name="PEMBULATAN" dataDxfId="224"/>
  </tableColumns>
  <tableStyleInfo name="Table Style 1" showFirstColumn="0" showLastColumn="0" showRowStripes="1" showColumnStripes="0"/>
</table>
</file>

<file path=xl/tables/table26.xml><?xml version="1.0" encoding="utf-8"?>
<table xmlns="http://schemas.openxmlformats.org/spreadsheetml/2006/main" id="8" name="Table224578910112345678910111213141516171819202122232425262728293031323334382444546474849505152536263646566676869703456789" displayName="Table224578910112345678910111213141516171819202122232425262728293031323334382444546474849505152536263646566676869703456789" ref="C2:N40" totalsRowShown="0" headerRowDxfId="222" dataDxfId="220" headerRowBorderDxfId="221">
  <tableColumns count="12">
    <tableColumn id="1" name="NOMOR" dataDxfId="219" dataCellStyle="Normal"/>
    <tableColumn id="3" name="TUJUAN" dataDxfId="218" dataCellStyle="Normal"/>
    <tableColumn id="16" name="Pick Up" dataDxfId="217"/>
    <tableColumn id="14" name="KAPAL" dataDxfId="216"/>
    <tableColumn id="15" name="ETD Kapal" dataDxfId="215"/>
    <tableColumn id="10" name="KETERANGAN" dataDxfId="214" dataCellStyle="Normal"/>
    <tableColumn id="5" name="P" dataDxfId="213" dataCellStyle="Normal"/>
    <tableColumn id="6" name="L" dataDxfId="212" dataCellStyle="Normal"/>
    <tableColumn id="7" name="T" dataDxfId="211" dataCellStyle="Normal"/>
    <tableColumn id="4" name="ACT KG" dataDxfId="210" dataCellStyle="Normal"/>
    <tableColumn id="8" name="KG VOLUME" dataDxfId="209" dataCellStyle="Normal"/>
    <tableColumn id="19" name="PEMBULATAN" dataDxfId="208"/>
  </tableColumns>
  <tableStyleInfo name="Table Style 1" showFirstColumn="0" showLastColumn="0" showRowStripes="1" showColumnStripes="0"/>
</table>
</file>

<file path=xl/tables/table27.xml><?xml version="1.0" encoding="utf-8"?>
<table xmlns="http://schemas.openxmlformats.org/spreadsheetml/2006/main" id="9" name="Table22457891011234567891011121314151617181920212223242526272829303132333438244454647484950515253626364656667686970345678910" displayName="Table22457891011234567891011121314151617181920212223242526272829303132333438244454647484950515253626364656667686970345678910" ref="C2:N254" totalsRowShown="0" headerRowDxfId="206" dataDxfId="204" headerRowBorderDxfId="205">
  <tableColumns count="12">
    <tableColumn id="1" name="NOMOR" dataDxfId="203" dataCellStyle="Normal"/>
    <tableColumn id="3" name="TUJUAN" dataDxfId="202" dataCellStyle="Normal"/>
    <tableColumn id="16" name="Pick Up" dataDxfId="201"/>
    <tableColumn id="14" name="KAPAL" dataDxfId="200"/>
    <tableColumn id="15" name="ETD Kapal" dataDxfId="199"/>
    <tableColumn id="10" name="KETERANGAN" dataDxfId="198" dataCellStyle="Normal"/>
    <tableColumn id="5" name="P" dataDxfId="197" dataCellStyle="Normal"/>
    <tableColumn id="6" name="L" dataDxfId="196" dataCellStyle="Normal"/>
    <tableColumn id="7" name="T" dataDxfId="195" dataCellStyle="Normal"/>
    <tableColumn id="4" name="ACT KG" dataDxfId="194" dataCellStyle="Normal"/>
    <tableColumn id="8" name="KG VOLUME" dataDxfId="193" dataCellStyle="Normal"/>
    <tableColumn id="19" name="PEMBULATAN" dataDxfId="192"/>
  </tableColumns>
  <tableStyleInfo name="Table Style 1" showFirstColumn="0" showLastColumn="0" showRowStripes="1" showColumnStripes="0"/>
</table>
</file>

<file path=xl/tables/table28.xml><?xml version="1.0" encoding="utf-8"?>
<table xmlns="http://schemas.openxmlformats.org/spreadsheetml/2006/main" id="10" name="Table2245789101123456789101112131415161718192021222324252627282930313233343824445464748495051525362636465666768697034567891011" displayName="Table2245789101123456789101112131415161718192021222324252627282930313233343824445464748495051525362636465666768697034567891011" ref="C2:N16" totalsRowShown="0" headerRowDxfId="190" dataDxfId="188" headerRowBorderDxfId="189">
  <tableColumns count="12">
    <tableColumn id="1" name="NOMOR" dataDxfId="187" dataCellStyle="Normal"/>
    <tableColumn id="3" name="TUJUAN" dataDxfId="186" dataCellStyle="Normal"/>
    <tableColumn id="16" name="Pick Up" dataDxfId="185"/>
    <tableColumn id="14" name="KAPAL" dataDxfId="184"/>
    <tableColumn id="15" name="ETD Kapal" dataDxfId="183"/>
    <tableColumn id="10" name="KETERANGAN" dataDxfId="182" dataCellStyle="Normal"/>
    <tableColumn id="5" name="P" dataDxfId="181" dataCellStyle="Normal"/>
    <tableColumn id="6" name="L" dataDxfId="180" dataCellStyle="Normal"/>
    <tableColumn id="7" name="T" dataDxfId="179" dataCellStyle="Normal"/>
    <tableColumn id="4" name="ACT KG" dataDxfId="178" dataCellStyle="Normal"/>
    <tableColumn id="8" name="KG VOLUME" dataDxfId="177" dataCellStyle="Normal"/>
    <tableColumn id="19" name="PEMBULATAN" dataDxfId="176"/>
  </tableColumns>
  <tableStyleInfo name="Table Style 1" showFirstColumn="0" showLastColumn="0" showRowStripes="1" showColumnStripes="0"/>
</table>
</file>

<file path=xl/tables/table29.xml><?xml version="1.0" encoding="utf-8"?>
<table xmlns="http://schemas.openxmlformats.org/spreadsheetml/2006/main" id="11" name="Table224578910112345678910111213141516171819202122232425262728293031323334382444546474849505152536263646566676869703456789101112" displayName="Table224578910112345678910111213141516171819202122232425262728293031323334382444546474849505152536263646566676869703456789101112" ref="C2:N48" totalsRowShown="0" headerRowDxfId="174" dataDxfId="172" headerRowBorderDxfId="173">
  <tableColumns count="12">
    <tableColumn id="1" name="NOMOR" dataDxfId="171" dataCellStyle="Normal"/>
    <tableColumn id="3" name="TUJUAN" dataDxfId="170" dataCellStyle="Normal"/>
    <tableColumn id="16" name="Pick Up" dataDxfId="169"/>
    <tableColumn id="14" name="KAPAL" dataDxfId="168"/>
    <tableColumn id="15" name="ETD Kapal" dataDxfId="167"/>
    <tableColumn id="10" name="KETERANGAN" dataDxfId="166" dataCellStyle="Normal"/>
    <tableColumn id="5" name="P" dataDxfId="165" dataCellStyle="Normal"/>
    <tableColumn id="6" name="L" dataDxfId="164" dataCellStyle="Normal"/>
    <tableColumn id="7" name="T" dataDxfId="163" dataCellStyle="Normal"/>
    <tableColumn id="4" name="ACT KG" dataDxfId="162" dataCellStyle="Normal"/>
    <tableColumn id="8" name="KG VOLUME" dataDxfId="161" dataCellStyle="Normal"/>
    <tableColumn id="19" name="PEMBULATAN" dataDxfId="160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35" name="Table22457891011234567891011121314151617181920212223242526272829303132333438236" displayName="Table22457891011234567891011121314151617181920212223242526272829303132333438236" ref="C2:N228" totalsRowShown="0" headerRowDxfId="590" dataDxfId="588" headerRowBorderDxfId="589">
  <tableColumns count="12">
    <tableColumn id="1" name="NOMOR" dataDxfId="587" dataCellStyle="Normal"/>
    <tableColumn id="3" name="TUJUAN" dataDxfId="586" dataCellStyle="Normal"/>
    <tableColumn id="16" name="Pick Up" dataDxfId="585"/>
    <tableColumn id="14" name="KAPAL" dataDxfId="584"/>
    <tableColumn id="15" name="ETD Kapal" dataDxfId="583"/>
    <tableColumn id="10" name="KETERANGAN" dataDxfId="582" dataCellStyle="Normal"/>
    <tableColumn id="5" name="P" dataDxfId="581" dataCellStyle="Normal"/>
    <tableColumn id="6" name="L" dataDxfId="580" dataCellStyle="Normal"/>
    <tableColumn id="7" name="T" dataDxfId="579" dataCellStyle="Normal"/>
    <tableColumn id="4" name="ACT KG" dataDxfId="578" dataCellStyle="Normal"/>
    <tableColumn id="8" name="KG VOLUME" dataDxfId="577" dataCellStyle="Normal"/>
    <tableColumn id="19" name="PEMBULATAN" dataDxfId="576"/>
  </tableColumns>
  <tableStyleInfo name="Table Style 1" showFirstColumn="0" showLastColumn="0" showRowStripes="1" showColumnStripes="0"/>
</table>
</file>

<file path=xl/tables/table30.xml><?xml version="1.0" encoding="utf-8"?>
<table xmlns="http://schemas.openxmlformats.org/spreadsheetml/2006/main" id="12" name="Table22457891011234567891011121314151617181920212223242526272829303132333438244454647484950515253626364656667686970345678910111213" displayName="Table22457891011234567891011121314151617181920212223242526272829303132333438244454647484950515253626364656667686970345678910111213" ref="C2:N87" totalsRowShown="0" headerRowDxfId="158" dataDxfId="156" headerRowBorderDxfId="157">
  <tableColumns count="12">
    <tableColumn id="1" name="NOMOR" dataDxfId="155" dataCellStyle="Normal"/>
    <tableColumn id="3" name="TUJUAN" dataDxfId="154" dataCellStyle="Normal"/>
    <tableColumn id="16" name="Pick Up" dataDxfId="153"/>
    <tableColumn id="14" name="KAPAL" dataDxfId="152"/>
    <tableColumn id="15" name="ETD Kapal" dataDxfId="151"/>
    <tableColumn id="10" name="KETERANGAN" dataDxfId="150" dataCellStyle="Normal"/>
    <tableColumn id="5" name="P" dataDxfId="149" dataCellStyle="Normal"/>
    <tableColumn id="6" name="L" dataDxfId="148" dataCellStyle="Normal"/>
    <tableColumn id="7" name="T" dataDxfId="147" dataCellStyle="Normal"/>
    <tableColumn id="4" name="ACT KG" dataDxfId="146" dataCellStyle="Normal"/>
    <tableColumn id="8" name="KG VOLUME" dataDxfId="145" dataCellStyle="Normal"/>
    <tableColumn id="19" name="PEMBULATAN" dataDxfId="144"/>
  </tableColumns>
  <tableStyleInfo name="Table Style 1" showFirstColumn="0" showLastColumn="0" showRowStripes="1" showColumnStripes="0"/>
</table>
</file>

<file path=xl/tables/table31.xml><?xml version="1.0" encoding="utf-8"?>
<table xmlns="http://schemas.openxmlformats.org/spreadsheetml/2006/main" id="13" name="Table2245789101123456789101112131415161718192021222324252627282930313233343824445464748495051525362636465666768697034567891011121314" displayName="Table2245789101123456789101112131415161718192021222324252627282930313233343824445464748495051525362636465666768697034567891011121314" ref="C2:N215" totalsRowShown="0" headerRowDxfId="142" dataDxfId="140" headerRowBorderDxfId="141">
  <tableColumns count="12">
    <tableColumn id="1" name="NOMOR" dataDxfId="139" dataCellStyle="Normal"/>
    <tableColumn id="3" name="TUJUAN" dataDxfId="138" dataCellStyle="Normal"/>
    <tableColumn id="16" name="Pick Up" dataDxfId="137"/>
    <tableColumn id="14" name="KAPAL" dataDxfId="136"/>
    <tableColumn id="15" name="ETD Kapal" dataDxfId="135"/>
    <tableColumn id="10" name="KETERANGAN" dataDxfId="134" dataCellStyle="Normal"/>
    <tableColumn id="5" name="P" dataDxfId="133" dataCellStyle="Normal"/>
    <tableColumn id="6" name="L" dataDxfId="132" dataCellStyle="Normal"/>
    <tableColumn id="7" name="T" dataDxfId="131" dataCellStyle="Normal"/>
    <tableColumn id="4" name="ACT KG" dataDxfId="130" dataCellStyle="Normal"/>
    <tableColumn id="8" name="KG VOLUME" dataDxfId="129" dataCellStyle="Normal"/>
    <tableColumn id="19" name="PEMBULATAN" dataDxfId="128"/>
  </tableColumns>
  <tableStyleInfo name="Table Style 1" showFirstColumn="0" showLastColumn="0" showRowStripes="1" showColumnStripes="0"/>
</table>
</file>

<file path=xl/tables/table32.xml><?xml version="1.0" encoding="utf-8"?>
<table xmlns="http://schemas.openxmlformats.org/spreadsheetml/2006/main" id="14" name="Table224578910112345678910111213141516171819202122232425262728293031323334382444546474849505152536263646566676869703456789101112131415" displayName="Table224578910112345678910111213141516171819202122232425262728293031323334382444546474849505152536263646566676869703456789101112131415" ref="C2:N59" totalsRowShown="0" headerRowDxfId="126" dataDxfId="124" headerRowBorderDxfId="125">
  <tableColumns count="12">
    <tableColumn id="1" name="NOMOR" dataDxfId="123" dataCellStyle="Normal"/>
    <tableColumn id="3" name="TUJUAN" dataDxfId="122" dataCellStyle="Normal"/>
    <tableColumn id="16" name="Pick Up" dataDxfId="121"/>
    <tableColumn id="14" name="KAPAL" dataDxfId="120"/>
    <tableColumn id="15" name="ETD Kapal" dataDxfId="119"/>
    <tableColumn id="10" name="KETERANGAN" dataDxfId="118" dataCellStyle="Normal"/>
    <tableColumn id="5" name="P" dataDxfId="117" dataCellStyle="Normal"/>
    <tableColumn id="6" name="L" dataDxfId="116" dataCellStyle="Normal"/>
    <tableColumn id="7" name="T" dataDxfId="115" dataCellStyle="Normal"/>
    <tableColumn id="4" name="ACT KG" dataDxfId="114" dataCellStyle="Normal"/>
    <tableColumn id="8" name="KG VOLUME" dataDxfId="113" dataCellStyle="Normal"/>
    <tableColumn id="19" name="PEMBULATAN" dataDxfId="112"/>
  </tableColumns>
  <tableStyleInfo name="Table Style 1" showFirstColumn="0" showLastColumn="0" showRowStripes="1" showColumnStripes="0"/>
</table>
</file>

<file path=xl/tables/table33.xml><?xml version="1.0" encoding="utf-8"?>
<table xmlns="http://schemas.openxmlformats.org/spreadsheetml/2006/main" id="15" name="Table22457891011234567891011121314151617181920212223242526272829303132333438244454647484950515253626364656667686970345678910111213141516" displayName="Table22457891011234567891011121314151617181920212223242526272829303132333438244454647484950515253626364656667686970345678910111213141516" ref="C2:N9" totalsRowShown="0" headerRowDxfId="110" dataDxfId="108" headerRowBorderDxfId="109">
  <tableColumns count="12">
    <tableColumn id="1" name="NOMOR" dataDxfId="107" dataCellStyle="Normal"/>
    <tableColumn id="3" name="TUJUAN" dataDxfId="106" dataCellStyle="Normal"/>
    <tableColumn id="16" name="Pick Up" dataDxfId="105"/>
    <tableColumn id="14" name="KAPAL" dataDxfId="104"/>
    <tableColumn id="15" name="ETD Kapal" dataDxfId="103"/>
    <tableColumn id="10" name="KETERANGAN" dataDxfId="102" dataCellStyle="Normal"/>
    <tableColumn id="5" name="P" dataDxfId="101" dataCellStyle="Normal"/>
    <tableColumn id="6" name="L" dataDxfId="100" dataCellStyle="Normal"/>
    <tableColumn id="7" name="T" dataDxfId="99" dataCellStyle="Normal"/>
    <tableColumn id="4" name="ACT KG" dataDxfId="98" dataCellStyle="Normal"/>
    <tableColumn id="8" name="KG VOLUME" dataDxfId="97" dataCellStyle="Normal"/>
    <tableColumn id="19" name="PEMBULATAN" dataDxfId="96"/>
  </tableColumns>
  <tableStyleInfo name="Table Style 1" showFirstColumn="0" showLastColumn="0" showRowStripes="1" showColumnStripes="0"/>
</table>
</file>

<file path=xl/tables/table34.xml><?xml version="1.0" encoding="utf-8"?>
<table xmlns="http://schemas.openxmlformats.org/spreadsheetml/2006/main" id="16" name="Table2245789101123456789101112131415161718192021222324252627282930313233343824445464748495051525362636465666768697034567891011121314151617" displayName="Table2245789101123456789101112131415161718192021222324252627282930313233343824445464748495051525362636465666768697034567891011121314151617" ref="C2:N215" totalsRowShown="0" headerRowDxfId="94" dataDxfId="92" headerRowBorderDxfId="93">
  <tableColumns count="12">
    <tableColumn id="1" name="NOMOR" dataDxfId="91" dataCellStyle="Normal"/>
    <tableColumn id="3" name="TUJUAN" dataDxfId="90" dataCellStyle="Normal"/>
    <tableColumn id="16" name="Pick Up" dataDxfId="89"/>
    <tableColumn id="14" name="KAPAL" dataDxfId="88"/>
    <tableColumn id="15" name="ETD Kapal" dataDxfId="87"/>
    <tableColumn id="10" name="KETERANGAN" dataDxfId="86" dataCellStyle="Normal"/>
    <tableColumn id="5" name="P" dataDxfId="85" dataCellStyle="Normal"/>
    <tableColumn id="6" name="L" dataDxfId="84" dataCellStyle="Normal"/>
    <tableColumn id="7" name="T" dataDxfId="83" dataCellStyle="Normal"/>
    <tableColumn id="4" name="ACT KG" dataDxfId="82" dataCellStyle="Normal"/>
    <tableColumn id="8" name="KG VOLUME" dataDxfId="81" dataCellStyle="Normal"/>
    <tableColumn id="19" name="PEMBULATAN" dataDxfId="80"/>
  </tableColumns>
  <tableStyleInfo name="Table Style 1" showFirstColumn="0" showLastColumn="0" showRowStripes="1" showColumnStripes="0"/>
</table>
</file>

<file path=xl/tables/table35.xml><?xml version="1.0" encoding="utf-8"?>
<table xmlns="http://schemas.openxmlformats.org/spreadsheetml/2006/main" id="17" name="Table224578910112345678910111213141516171819202122232425262728293031323334382444546474849505152536263646566676869703456789101112131415161718" displayName="Table224578910112345678910111213141516171819202122232425262728293031323334382444546474849505152536263646566676869703456789101112131415161718" ref="C2:N65" totalsRowShown="0" headerRowDxfId="78" dataDxfId="76" headerRowBorderDxfId="77">
  <tableColumns count="12">
    <tableColumn id="1" name="NOMOR" dataDxfId="75" dataCellStyle="Normal"/>
    <tableColumn id="3" name="TUJUAN" dataDxfId="74" dataCellStyle="Normal"/>
    <tableColumn id="16" name="Pick Up" dataDxfId="73"/>
    <tableColumn id="14" name="KAPAL" dataDxfId="72"/>
    <tableColumn id="15" name="ETD Kapal" dataDxfId="71"/>
    <tableColumn id="10" name="KETERANGAN" dataDxfId="70" dataCellStyle="Normal"/>
    <tableColumn id="5" name="P" dataDxfId="69" dataCellStyle="Normal"/>
    <tableColumn id="6" name="L" dataDxfId="68" dataCellStyle="Normal"/>
    <tableColumn id="7" name="T" dataDxfId="67" dataCellStyle="Normal"/>
    <tableColumn id="4" name="ACT KG" dataDxfId="66" dataCellStyle="Normal"/>
    <tableColumn id="8" name="KG VOLUME" dataDxfId="65" dataCellStyle="Normal"/>
    <tableColumn id="19" name="PEMBULATAN" dataDxfId="64"/>
  </tableColumns>
  <tableStyleInfo name="Table Style 1" showFirstColumn="0" showLastColumn="0" showRowStripes="1" showColumnStripes="0"/>
</table>
</file>

<file path=xl/tables/table36.xml><?xml version="1.0" encoding="utf-8"?>
<table xmlns="http://schemas.openxmlformats.org/spreadsheetml/2006/main" id="18" name="Table22457891011234567891011121314151617181920212223242526272829303132333438244454647484950515253626364656667686970345678910111213141516171819" displayName="Table22457891011234567891011121314151617181920212223242526272829303132333438244454647484950515253626364656667686970345678910111213141516171819" ref="C2:N39" totalsRowShown="0" headerRowDxfId="62" dataDxfId="60" headerRowBorderDxfId="61">
  <tableColumns count="12">
    <tableColumn id="1" name="NOMOR" dataDxfId="59" dataCellStyle="Normal"/>
    <tableColumn id="3" name="TUJUAN" dataDxfId="58" dataCellStyle="Normal"/>
    <tableColumn id="16" name="Pick Up" dataDxfId="57"/>
    <tableColumn id="14" name="KAPAL" dataDxfId="56"/>
    <tableColumn id="15" name="ETD Kapal" dataDxfId="55"/>
    <tableColumn id="10" name="KETERANGAN" dataDxfId="54" dataCellStyle="Normal"/>
    <tableColumn id="5" name="P" dataDxfId="53" dataCellStyle="Normal"/>
    <tableColumn id="6" name="L" dataDxfId="52" dataCellStyle="Normal"/>
    <tableColumn id="7" name="T" dataDxfId="51" dataCellStyle="Normal"/>
    <tableColumn id="4" name="ACT KG" dataDxfId="50" dataCellStyle="Normal"/>
    <tableColumn id="8" name="KG VOLUME" dataDxfId="49" dataCellStyle="Normal"/>
    <tableColumn id="19" name="PEMBULATAN" dataDxfId="48"/>
  </tableColumns>
  <tableStyleInfo name="Table Style 1" showFirstColumn="0" showLastColumn="0" showRowStripes="1" showColumnStripes="0"/>
</table>
</file>

<file path=xl/tables/table37.xml><?xml version="1.0" encoding="utf-8"?>
<table xmlns="http://schemas.openxmlformats.org/spreadsheetml/2006/main" id="19" name="Table2245789101123456789101112131415161718192021222324252627282930313233343824445464748495051525362636465666768697034567891011121314151617181920" displayName="Table2245789101123456789101112131415161718192021222324252627282930313233343824445464748495051525362636465666768697034567891011121314151617181920" ref="C2:N55" totalsRowShown="0" headerRowDxfId="46" dataDxfId="44" headerRowBorderDxfId="45">
  <tableColumns count="12">
    <tableColumn id="1" name="NOMOR" dataDxfId="43" dataCellStyle="Normal"/>
    <tableColumn id="3" name="TUJUAN" dataDxfId="42" dataCellStyle="Normal"/>
    <tableColumn id="16" name="Pick Up" dataDxfId="41"/>
    <tableColumn id="14" name="KAPAL" dataDxfId="40"/>
    <tableColumn id="15" name="ETD Kapal" dataDxfId="39"/>
    <tableColumn id="10" name="KETERANGAN" dataDxfId="38" dataCellStyle="Normal"/>
    <tableColumn id="5" name="P" dataDxfId="37" dataCellStyle="Normal"/>
    <tableColumn id="6" name="L" dataDxfId="36" dataCellStyle="Normal"/>
    <tableColumn id="7" name="T" dataDxfId="35" dataCellStyle="Normal"/>
    <tableColumn id="4" name="ACT KG" dataDxfId="34" dataCellStyle="Normal"/>
    <tableColumn id="8" name="KG VOLUME" dataDxfId="33" dataCellStyle="Normal"/>
    <tableColumn id="19" name="PEMBULATAN" dataDxfId="32"/>
  </tableColumns>
  <tableStyleInfo name="Table Style 1" showFirstColumn="0" showLastColumn="0" showRowStripes="1" showColumnStripes="0"/>
</table>
</file>

<file path=xl/tables/table38.xml><?xml version="1.0" encoding="utf-8"?>
<table xmlns="http://schemas.openxmlformats.org/spreadsheetml/2006/main" id="20" name="Table224578910112345678910111213141516171819202122232425262728293031323334382444546474849505152536263646566676869703456789101112131415161718192021" displayName="Table224578910112345678910111213141516171819202122232425262728293031323334382444546474849505152536263646566676869703456789101112131415161718192021" ref="C2:N89" totalsRowShown="0" headerRowDxfId="30" dataDxfId="28" headerRowBorderDxfId="29">
  <tableColumns count="12">
    <tableColumn id="1" name="NOMOR" dataDxfId="27" dataCellStyle="Normal"/>
    <tableColumn id="3" name="TUJUAN" dataDxfId="26" dataCellStyle="Normal"/>
    <tableColumn id="16" name="Pick Up" dataDxfId="25"/>
    <tableColumn id="14" name="KAPAL" dataDxfId="24"/>
    <tableColumn id="15" name="ETD Kapal" dataDxfId="23"/>
    <tableColumn id="10" name="KETERANGAN" dataDxfId="22" dataCellStyle="Normal"/>
    <tableColumn id="5" name="P" dataDxfId="21" dataCellStyle="Normal"/>
    <tableColumn id="6" name="L" dataDxfId="20" dataCellStyle="Normal"/>
    <tableColumn id="7" name="T" dataDxfId="19" dataCellStyle="Normal"/>
    <tableColumn id="4" name="ACT KG" dataDxfId="18" dataCellStyle="Normal"/>
    <tableColumn id="8" name="KG VOLUME" dataDxfId="17" dataCellStyle="Normal"/>
    <tableColumn id="19" name="PEMBULATAN" dataDxfId="16"/>
  </tableColumns>
  <tableStyleInfo name="Table Style 1" showFirstColumn="0" showLastColumn="0" showRowStripes="1" showColumnStripes="0"/>
</table>
</file>

<file path=xl/tables/table39.xml><?xml version="1.0" encoding="utf-8"?>
<table xmlns="http://schemas.openxmlformats.org/spreadsheetml/2006/main" id="21" name="Table22457891011234567891011121314151617181920212223242526272829303132333438244454647484950515253626364656667686970345678910111213141516171819202122" displayName="Table22457891011234567891011121314151617181920212223242526272829303132333438244454647484950515253626364656667686970345678910111213141516171819202122" ref="C2:N215" totalsRowShown="0" headerRowDxfId="14" dataDxfId="12" headerRowBorderDxfId="13">
  <tableColumns count="12">
    <tableColumn id="1" name="NOMOR" dataDxfId="11" dataCellStyle="Normal"/>
    <tableColumn id="3" name="TUJUAN" dataDxfId="10" dataCellStyle="Normal"/>
    <tableColumn id="16" name="Pick Up" dataDxfId="9"/>
    <tableColumn id="14" name="KAPAL" dataDxfId="8"/>
    <tableColumn id="15" name="ETD Kapal" dataDxfId="7"/>
    <tableColumn id="10" name="KETERANGAN" dataDxfId="6" dataCellStyle="Normal"/>
    <tableColumn id="5" name="P" dataDxfId="5" dataCellStyle="Normal"/>
    <tableColumn id="6" name="L" dataDxfId="4" dataCellStyle="Normal"/>
    <tableColumn id="7" name="T" dataDxfId="3" dataCellStyle="Normal"/>
    <tableColumn id="4" name="ACT KG" dataDxfId="2" dataCellStyle="Normal"/>
    <tableColumn id="8" name="KG VOLUME" dataDxfId="1" dataCellStyle="Normal"/>
    <tableColumn id="19" name="PEMBULATAN" dataDxfId="0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id="36" name="Table22457891011234567891011121314151617181920212223242526272829303132333438237" displayName="Table22457891011234567891011121314151617181920212223242526272829303132333438237" ref="C2:N78" totalsRowShown="0" headerRowDxfId="574" dataDxfId="572" headerRowBorderDxfId="573">
  <tableColumns count="12">
    <tableColumn id="1" name="NOMOR" dataDxfId="571" dataCellStyle="Normal"/>
    <tableColumn id="3" name="TUJUAN" dataDxfId="570" dataCellStyle="Normal"/>
    <tableColumn id="16" name="Pick Up" dataDxfId="569"/>
    <tableColumn id="14" name="KAPAL" dataDxfId="568"/>
    <tableColumn id="15" name="ETD Kapal" dataDxfId="567"/>
    <tableColumn id="10" name="KETERANGAN" dataDxfId="566" dataCellStyle="Normal"/>
    <tableColumn id="5" name="P" dataDxfId="565" dataCellStyle="Normal"/>
    <tableColumn id="6" name="L" dataDxfId="564" dataCellStyle="Normal"/>
    <tableColumn id="7" name="T" dataDxfId="563" dataCellStyle="Normal"/>
    <tableColumn id="4" name="ACT KG" dataDxfId="562" dataCellStyle="Normal"/>
    <tableColumn id="8" name="KG VOLUME" dataDxfId="561" dataCellStyle="Normal"/>
    <tableColumn id="19" name="PEMBULATAN" dataDxfId="560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id="38" name="Table22457891011234567891011121314151617181920212223242526272829303132333438239" displayName="Table22457891011234567891011121314151617181920212223242526272829303132333438239" ref="C2:N57" totalsRowShown="0" headerRowDxfId="558" dataDxfId="556" headerRowBorderDxfId="557">
  <tableColumns count="12">
    <tableColumn id="1" name="NOMOR" dataDxfId="555" dataCellStyle="Normal"/>
    <tableColumn id="3" name="TUJUAN" dataDxfId="554" dataCellStyle="Normal"/>
    <tableColumn id="16" name="Pick Up" dataDxfId="553"/>
    <tableColumn id="14" name="KAPAL" dataDxfId="552"/>
    <tableColumn id="15" name="ETD Kapal" dataDxfId="551"/>
    <tableColumn id="10" name="KETERANGAN" dataDxfId="550" dataCellStyle="Normal"/>
    <tableColumn id="5" name="P" dataDxfId="549" dataCellStyle="Normal"/>
    <tableColumn id="6" name="L" dataDxfId="548" dataCellStyle="Normal"/>
    <tableColumn id="7" name="T" dataDxfId="547" dataCellStyle="Normal"/>
    <tableColumn id="4" name="ACT KG" dataDxfId="546" dataCellStyle="Normal"/>
    <tableColumn id="8" name="KG VOLUME" dataDxfId="545" dataCellStyle="Normal"/>
    <tableColumn id="19" name="PEMBULATAN" dataDxfId="544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id="39" name="Table22457891011234567891011121314151617181920212223242526272829303132333438240" displayName="Table22457891011234567891011121314151617181920212223242526272829303132333438240" ref="C2:N23" totalsRowShown="0" headerRowDxfId="542" dataDxfId="540" headerRowBorderDxfId="541">
  <tableColumns count="12">
    <tableColumn id="1" name="NOMOR" dataDxfId="539" dataCellStyle="Normal"/>
    <tableColumn id="3" name="TUJUAN" dataDxfId="538" dataCellStyle="Normal"/>
    <tableColumn id="16" name="Pick Up" dataDxfId="537"/>
    <tableColumn id="14" name="KAPAL" dataDxfId="536"/>
    <tableColumn id="15" name="ETD Kapal" dataDxfId="535"/>
    <tableColumn id="10" name="KETERANGAN" dataDxfId="534" dataCellStyle="Normal"/>
    <tableColumn id="5" name="P" dataDxfId="533" dataCellStyle="Normal"/>
    <tableColumn id="6" name="L" dataDxfId="532" dataCellStyle="Normal"/>
    <tableColumn id="7" name="T" dataDxfId="531" dataCellStyle="Normal"/>
    <tableColumn id="4" name="ACT KG" dataDxfId="530" dataCellStyle="Normal"/>
    <tableColumn id="8" name="KG VOLUME" dataDxfId="529" dataCellStyle="Normal"/>
    <tableColumn id="19" name="PEMBULATAN" dataDxfId="528"/>
  </tableColumns>
  <tableStyleInfo name="Table Style 1" showFirstColumn="0" showLastColumn="0" showRowStripes="1" showColumnStripes="0"/>
</table>
</file>

<file path=xl/tables/table7.xml><?xml version="1.0" encoding="utf-8"?>
<table xmlns="http://schemas.openxmlformats.org/spreadsheetml/2006/main" id="40" name="Table22457891011234567891011121314151617181920212223242526272829303132333438241" displayName="Table22457891011234567891011121314151617181920212223242526272829303132333438241" ref="C2:N221" totalsRowShown="0" headerRowDxfId="526" dataDxfId="524" headerRowBorderDxfId="525">
  <tableColumns count="12">
    <tableColumn id="1" name="NOMOR" dataDxfId="523" dataCellStyle="Normal"/>
    <tableColumn id="3" name="TUJUAN" dataDxfId="522" dataCellStyle="Normal"/>
    <tableColumn id="16" name="Pick Up" dataDxfId="521"/>
    <tableColumn id="14" name="KAPAL" dataDxfId="520"/>
    <tableColumn id="15" name="ETD Kapal" dataDxfId="519"/>
    <tableColumn id="10" name="KETERANGAN" dataDxfId="518" dataCellStyle="Normal"/>
    <tableColumn id="5" name="P" dataDxfId="517" dataCellStyle="Normal"/>
    <tableColumn id="6" name="L" dataDxfId="516" dataCellStyle="Normal"/>
    <tableColumn id="7" name="T" dataDxfId="515" dataCellStyle="Normal"/>
    <tableColumn id="4" name="ACT KG" dataDxfId="514" dataCellStyle="Normal"/>
    <tableColumn id="8" name="KG VOLUME" dataDxfId="513" dataCellStyle="Normal"/>
    <tableColumn id="19" name="PEMBULATAN" dataDxfId="512"/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41" name="Table22457891011234567891011121314151617181920212223242526272829303132333438242" displayName="Table22457891011234567891011121314151617181920212223242526272829303132333438242" ref="C2:N42" totalsRowShown="0" headerRowDxfId="510" dataDxfId="508" headerRowBorderDxfId="509">
  <tableColumns count="12">
    <tableColumn id="1" name="NOMOR" dataDxfId="507" dataCellStyle="Normal"/>
    <tableColumn id="3" name="TUJUAN" dataDxfId="506" dataCellStyle="Normal"/>
    <tableColumn id="16" name="Pick Up" dataDxfId="505"/>
    <tableColumn id="14" name="KAPAL" dataDxfId="504"/>
    <tableColumn id="15" name="ETD Kapal" dataDxfId="503"/>
    <tableColumn id="10" name="KETERANGAN" dataDxfId="502" dataCellStyle="Normal"/>
    <tableColumn id="5" name="P" dataDxfId="501" dataCellStyle="Normal"/>
    <tableColumn id="6" name="L" dataDxfId="500" dataCellStyle="Normal"/>
    <tableColumn id="7" name="T" dataDxfId="499" dataCellStyle="Normal"/>
    <tableColumn id="4" name="ACT KG" dataDxfId="498" dataCellStyle="Normal"/>
    <tableColumn id="8" name="KG VOLUME" dataDxfId="497" dataCellStyle="Normal"/>
    <tableColumn id="19" name="PEMBULATAN" dataDxfId="496"/>
  </tableColumns>
  <tableStyleInfo name="Table Style 1" showFirstColumn="0" showLastColumn="0" showRowStripes="1" showColumnStripes="0"/>
</table>
</file>

<file path=xl/tables/table9.xml><?xml version="1.0" encoding="utf-8"?>
<table xmlns="http://schemas.openxmlformats.org/spreadsheetml/2006/main" id="42" name="Table22457891011234567891011121314151617181920212223242526272829303132333438243" displayName="Table22457891011234567891011121314151617181920212223242526272829303132333438243" ref="C2:N12" totalsRowShown="0" headerRowDxfId="494" dataDxfId="492" headerRowBorderDxfId="493">
  <tableColumns count="12">
    <tableColumn id="1" name="NOMOR" dataDxfId="491" dataCellStyle="Normal"/>
    <tableColumn id="3" name="TUJUAN" dataDxfId="490" dataCellStyle="Normal"/>
    <tableColumn id="16" name="Pick Up" dataDxfId="489"/>
    <tableColumn id="14" name="KAPAL" dataDxfId="488"/>
    <tableColumn id="15" name="ETD Kapal" dataDxfId="487"/>
    <tableColumn id="10" name="KETERANGAN" dataDxfId="486" dataCellStyle="Normal"/>
    <tableColumn id="5" name="P" dataDxfId="485" dataCellStyle="Normal"/>
    <tableColumn id="6" name="L" dataDxfId="484" dataCellStyle="Normal"/>
    <tableColumn id="7" name="T" dataDxfId="483" dataCellStyle="Normal"/>
    <tableColumn id="4" name="ACT KG" dataDxfId="482" dataCellStyle="Normal"/>
    <tableColumn id="8" name="KG VOLUME" dataDxfId="481" dataCellStyle="Normal"/>
    <tableColumn id="19" name="PEMBULATAN" dataDxfId="48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3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5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6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7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8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9.xml"/><Relationship Id="rId1" Type="http://schemas.openxmlformats.org/officeDocument/2006/relationships/printerSettings" Target="../printerSettings/printerSettings40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L81"/>
  <sheetViews>
    <sheetView topLeftCell="A58" workbookViewId="0">
      <selection activeCell="L18" sqref="L18"/>
    </sheetView>
  </sheetViews>
  <sheetFormatPr defaultRowHeight="15.75" x14ac:dyDescent="0.25"/>
  <cols>
    <col min="1" max="1" width="6.42578125" style="17" customWidth="1"/>
    <col min="2" max="2" width="11.5703125" style="17" customWidth="1"/>
    <col min="3" max="3" width="10" style="17" customWidth="1"/>
    <col min="4" max="4" width="26.42578125" style="17" customWidth="1"/>
    <col min="5" max="5" width="13.85546875" style="17" customWidth="1"/>
    <col min="6" max="6" width="6.85546875" style="17" bestFit="1" customWidth="1"/>
    <col min="7" max="7" width="6.42578125" style="17" customWidth="1"/>
    <col min="8" max="8" width="14.140625" style="18" bestFit="1" customWidth="1"/>
    <col min="9" max="9" width="1.5703125" style="18" customWidth="1"/>
    <col min="10" max="10" width="20" style="17" customWidth="1"/>
    <col min="11" max="11" width="9.140625" style="17"/>
    <col min="12" max="12" width="15.7109375" style="17" bestFit="1" customWidth="1"/>
    <col min="13" max="16384" width="9.140625" style="17"/>
  </cols>
  <sheetData>
    <row r="2" spans="1:10" x14ac:dyDescent="0.25">
      <c r="A2" s="16" t="s">
        <v>8</v>
      </c>
    </row>
    <row r="3" spans="1:10" x14ac:dyDescent="0.25">
      <c r="A3" s="19" t="s">
        <v>9</v>
      </c>
    </row>
    <row r="4" spans="1:10" x14ac:dyDescent="0.25">
      <c r="A4" s="19" t="s">
        <v>10</v>
      </c>
    </row>
    <row r="5" spans="1:10" x14ac:dyDescent="0.25">
      <c r="A5" s="19" t="s">
        <v>11</v>
      </c>
    </row>
    <row r="6" spans="1:10" x14ac:dyDescent="0.25">
      <c r="A6" s="19" t="s">
        <v>12</v>
      </c>
    </row>
    <row r="7" spans="1:10" x14ac:dyDescent="0.25">
      <c r="A7" s="19" t="s">
        <v>13</v>
      </c>
    </row>
    <row r="9" spans="1:10" ht="16.5" thickBot="1" x14ac:dyDescent="0.3">
      <c r="A9" s="20"/>
      <c r="B9" s="20"/>
      <c r="C9" s="20"/>
      <c r="D9" s="20"/>
      <c r="E9" s="20"/>
      <c r="F9" s="20"/>
      <c r="G9" s="20"/>
      <c r="H9" s="21"/>
      <c r="I9" s="21"/>
      <c r="J9" s="20"/>
    </row>
    <row r="10" spans="1:10" ht="23.25" customHeight="1" thickBot="1" x14ac:dyDescent="0.3">
      <c r="A10" s="101" t="s">
        <v>14</v>
      </c>
      <c r="B10" s="102"/>
      <c r="C10" s="102"/>
      <c r="D10" s="102"/>
      <c r="E10" s="102"/>
      <c r="F10" s="102"/>
      <c r="G10" s="102"/>
      <c r="H10" s="102"/>
      <c r="I10" s="102"/>
      <c r="J10" s="103"/>
    </row>
    <row r="12" spans="1:10" x14ac:dyDescent="0.25">
      <c r="A12" s="17" t="s">
        <v>15</v>
      </c>
      <c r="B12" s="17" t="s">
        <v>16</v>
      </c>
      <c r="G12" s="113" t="s">
        <v>49</v>
      </c>
      <c r="H12" s="113"/>
      <c r="I12" s="22" t="s">
        <v>17</v>
      </c>
      <c r="J12" s="23" t="s">
        <v>4185</v>
      </c>
    </row>
    <row r="13" spans="1:10" x14ac:dyDescent="0.25">
      <c r="G13" s="113" t="s">
        <v>18</v>
      </c>
      <c r="H13" s="113"/>
      <c r="I13" s="22" t="s">
        <v>17</v>
      </c>
      <c r="J13" s="24" t="s">
        <v>4184</v>
      </c>
    </row>
    <row r="14" spans="1:10" x14ac:dyDescent="0.25">
      <c r="G14" s="113" t="s">
        <v>50</v>
      </c>
      <c r="H14" s="113"/>
      <c r="I14" s="22" t="s">
        <v>17</v>
      </c>
      <c r="J14" s="17" t="s">
        <v>60</v>
      </c>
    </row>
    <row r="15" spans="1:10" x14ac:dyDescent="0.25">
      <c r="A15" s="17" t="s">
        <v>19</v>
      </c>
      <c r="B15" s="23" t="s">
        <v>20</v>
      </c>
      <c r="C15" s="23"/>
      <c r="I15" s="22"/>
      <c r="J15" s="17" t="s">
        <v>4182</v>
      </c>
    </row>
    <row r="16" spans="1:10" ht="16.5" thickBot="1" x14ac:dyDescent="0.3"/>
    <row r="17" spans="1:12" ht="26.25" customHeight="1" x14ac:dyDescent="0.25">
      <c r="A17" s="25" t="s">
        <v>21</v>
      </c>
      <c r="B17" s="26" t="s">
        <v>22</v>
      </c>
      <c r="C17" s="26" t="s">
        <v>23</v>
      </c>
      <c r="D17" s="26" t="s">
        <v>24</v>
      </c>
      <c r="E17" s="26" t="s">
        <v>25</v>
      </c>
      <c r="F17" s="27" t="s">
        <v>26</v>
      </c>
      <c r="G17" s="27" t="s">
        <v>27</v>
      </c>
      <c r="H17" s="104" t="s">
        <v>28</v>
      </c>
      <c r="I17" s="105"/>
      <c r="J17" s="28" t="s">
        <v>29</v>
      </c>
    </row>
    <row r="18" spans="1:12" ht="48" customHeight="1" x14ac:dyDescent="0.25">
      <c r="A18" s="29">
        <v>1</v>
      </c>
      <c r="B18" s="30">
        <f>'403213'!E3</f>
        <v>44516</v>
      </c>
      <c r="C18" s="82">
        <f>'403213'!A3</f>
        <v>403213</v>
      </c>
      <c r="D18" s="31" t="s">
        <v>59</v>
      </c>
      <c r="E18" s="31" t="s">
        <v>56</v>
      </c>
      <c r="F18" s="32">
        <v>104</v>
      </c>
      <c r="G18" s="95">
        <f>'403213'!N107</f>
        <v>2782.0455000000002</v>
      </c>
      <c r="H18" s="106">
        <v>2530</v>
      </c>
      <c r="I18" s="107"/>
      <c r="J18" s="33">
        <f t="shared" ref="J18:J45" si="0">G18*H18</f>
        <v>7038575.1150000002</v>
      </c>
      <c r="L18"/>
    </row>
    <row r="19" spans="1:12" ht="48" customHeight="1" x14ac:dyDescent="0.25">
      <c r="A19" s="29">
        <f t="shared" ref="A19:A56" si="1">A18+1</f>
        <v>2</v>
      </c>
      <c r="B19" s="30">
        <f>'403875'!E3</f>
        <v>44516</v>
      </c>
      <c r="C19" s="82">
        <f>'403875'!A3</f>
        <v>403875</v>
      </c>
      <c r="D19" s="31" t="s">
        <v>59</v>
      </c>
      <c r="E19" s="31" t="s">
        <v>56</v>
      </c>
      <c r="F19" s="32">
        <v>303</v>
      </c>
      <c r="G19" s="95">
        <f>'403875'!N306</f>
        <v>6905.5807500000019</v>
      </c>
      <c r="H19" s="106">
        <v>2530</v>
      </c>
      <c r="I19" s="107"/>
      <c r="J19" s="33">
        <f t="shared" si="0"/>
        <v>17471119.297500003</v>
      </c>
      <c r="L19"/>
    </row>
    <row r="20" spans="1:12" ht="48" customHeight="1" x14ac:dyDescent="0.25">
      <c r="A20" s="29">
        <f t="shared" si="1"/>
        <v>3</v>
      </c>
      <c r="B20" s="30">
        <f>'403877'!E3</f>
        <v>44517</v>
      </c>
      <c r="C20" s="82">
        <f>'403877'!A3</f>
        <v>403877</v>
      </c>
      <c r="D20" s="31" t="s">
        <v>59</v>
      </c>
      <c r="E20" s="31" t="s">
        <v>56</v>
      </c>
      <c r="F20" s="32">
        <v>226</v>
      </c>
      <c r="G20" s="95">
        <f>'403877'!N229</f>
        <v>5675.0592500000048</v>
      </c>
      <c r="H20" s="106">
        <v>2530</v>
      </c>
      <c r="I20" s="107"/>
      <c r="J20" s="33">
        <f>G20*H20</f>
        <v>14357899.902500013</v>
      </c>
      <c r="L20"/>
    </row>
    <row r="21" spans="1:12" ht="48" customHeight="1" x14ac:dyDescent="0.25">
      <c r="A21" s="29">
        <f t="shared" si="1"/>
        <v>4</v>
      </c>
      <c r="B21" s="30">
        <f>'406052'!E3</f>
        <v>44517</v>
      </c>
      <c r="C21" s="82">
        <f>'406052'!A3</f>
        <v>406052</v>
      </c>
      <c r="D21" s="31" t="s">
        <v>59</v>
      </c>
      <c r="E21" s="31" t="s">
        <v>56</v>
      </c>
      <c r="F21" s="32">
        <v>76</v>
      </c>
      <c r="G21" s="95">
        <f>'406052'!N79</f>
        <v>2455.2599999999998</v>
      </c>
      <c r="H21" s="106">
        <v>2530</v>
      </c>
      <c r="I21" s="107"/>
      <c r="J21" s="33">
        <f>G21*H21</f>
        <v>6211807.7999999998</v>
      </c>
      <c r="L21"/>
    </row>
    <row r="22" spans="1:12" ht="48" customHeight="1" x14ac:dyDescent="0.25">
      <c r="A22" s="29">
        <f t="shared" si="1"/>
        <v>5</v>
      </c>
      <c r="B22" s="30">
        <f>'403215'!E3</f>
        <v>44518</v>
      </c>
      <c r="C22" s="82">
        <f>'403215'!A3</f>
        <v>403215</v>
      </c>
      <c r="D22" s="31" t="s">
        <v>59</v>
      </c>
      <c r="E22" s="31" t="s">
        <v>56</v>
      </c>
      <c r="F22" s="32">
        <v>55</v>
      </c>
      <c r="G22" s="95">
        <f>'403215'!N58</f>
        <v>1615.1417499999998</v>
      </c>
      <c r="H22" s="106">
        <v>2530</v>
      </c>
      <c r="I22" s="107"/>
      <c r="J22" s="33">
        <f>G22*H22</f>
        <v>4086308.6274999995</v>
      </c>
      <c r="L22"/>
    </row>
    <row r="23" spans="1:12" ht="48" customHeight="1" x14ac:dyDescent="0.25">
      <c r="A23" s="29">
        <f t="shared" si="1"/>
        <v>6</v>
      </c>
      <c r="B23" s="30">
        <f>'403216'!E3</f>
        <v>44518</v>
      </c>
      <c r="C23" s="82">
        <f>'403216'!A3</f>
        <v>403216</v>
      </c>
      <c r="D23" s="31" t="s">
        <v>59</v>
      </c>
      <c r="E23" s="31" t="s">
        <v>56</v>
      </c>
      <c r="F23" s="32">
        <v>21</v>
      </c>
      <c r="G23" s="95">
        <f>'403216'!N24</f>
        <v>515.66250000000002</v>
      </c>
      <c r="H23" s="106">
        <v>2530</v>
      </c>
      <c r="I23" s="107"/>
      <c r="J23" s="33">
        <f t="shared" si="0"/>
        <v>1304626.125</v>
      </c>
      <c r="L23"/>
    </row>
    <row r="24" spans="1:12" ht="48" customHeight="1" x14ac:dyDescent="0.25">
      <c r="A24" s="29">
        <f t="shared" si="1"/>
        <v>7</v>
      </c>
      <c r="B24" s="30">
        <f>'403883'!E3</f>
        <v>44518</v>
      </c>
      <c r="C24" s="82">
        <f>'403883'!A3</f>
        <v>403883</v>
      </c>
      <c r="D24" s="31" t="s">
        <v>59</v>
      </c>
      <c r="E24" s="31" t="s">
        <v>56</v>
      </c>
      <c r="F24" s="32">
        <v>219</v>
      </c>
      <c r="G24" s="95">
        <f>'403883'!N222</f>
        <v>3792.0759999999977</v>
      </c>
      <c r="H24" s="106">
        <v>2530</v>
      </c>
      <c r="I24" s="107"/>
      <c r="J24" s="33">
        <f t="shared" si="0"/>
        <v>9593952.2799999937</v>
      </c>
      <c r="L24"/>
    </row>
    <row r="25" spans="1:12" ht="48" customHeight="1" x14ac:dyDescent="0.25">
      <c r="A25" s="29">
        <f t="shared" si="1"/>
        <v>8</v>
      </c>
      <c r="B25" s="30">
        <f>'404028'!E3</f>
        <v>44519</v>
      </c>
      <c r="C25" s="82">
        <f>'404028'!A3</f>
        <v>404028</v>
      </c>
      <c r="D25" s="31" t="s">
        <v>59</v>
      </c>
      <c r="E25" s="31" t="s">
        <v>56</v>
      </c>
      <c r="F25" s="32">
        <v>40</v>
      </c>
      <c r="G25" s="95">
        <f>'404028'!N43</f>
        <v>1186.329</v>
      </c>
      <c r="H25" s="106">
        <v>2530</v>
      </c>
      <c r="I25" s="107"/>
      <c r="J25" s="33">
        <f t="shared" si="0"/>
        <v>3001412.3699999996</v>
      </c>
      <c r="L25"/>
    </row>
    <row r="26" spans="1:12" ht="48" customHeight="1" x14ac:dyDescent="0.25">
      <c r="A26" s="29">
        <f t="shared" si="1"/>
        <v>9</v>
      </c>
      <c r="B26" s="30">
        <f>'404030'!E3</f>
        <v>44519</v>
      </c>
      <c r="C26" s="82">
        <f>'404030'!A3</f>
        <v>404030</v>
      </c>
      <c r="D26" s="31" t="s">
        <v>59</v>
      </c>
      <c r="E26" s="31" t="s">
        <v>56</v>
      </c>
      <c r="F26" s="32">
        <v>210</v>
      </c>
      <c r="G26" s="95">
        <f>'404030'!N13</f>
        <v>201.30999999999997</v>
      </c>
      <c r="H26" s="106">
        <v>2530</v>
      </c>
      <c r="I26" s="107"/>
      <c r="J26" s="33">
        <f t="shared" si="0"/>
        <v>509314.29999999993</v>
      </c>
      <c r="L26"/>
    </row>
    <row r="27" spans="1:12" ht="48" customHeight="1" x14ac:dyDescent="0.25">
      <c r="A27" s="29">
        <f t="shared" si="1"/>
        <v>10</v>
      </c>
      <c r="B27" s="30">
        <f>'403889'!E3</f>
        <v>44519</v>
      </c>
      <c r="C27" s="82">
        <f>'403889'!A3</f>
        <v>403889</v>
      </c>
      <c r="D27" s="31" t="s">
        <v>59</v>
      </c>
      <c r="E27" s="31" t="s">
        <v>56</v>
      </c>
      <c r="F27" s="32">
        <v>224</v>
      </c>
      <c r="G27" s="95">
        <f>'403889'!N227</f>
        <v>5450.9630000000025</v>
      </c>
      <c r="H27" s="106">
        <v>2530</v>
      </c>
      <c r="I27" s="107"/>
      <c r="J27" s="33">
        <f t="shared" si="0"/>
        <v>13790936.390000006</v>
      </c>
      <c r="L27"/>
    </row>
    <row r="28" spans="1:12" ht="48" customHeight="1" x14ac:dyDescent="0.25">
      <c r="A28" s="29">
        <f t="shared" si="1"/>
        <v>11</v>
      </c>
      <c r="B28" s="30">
        <f>'404032'!E3</f>
        <v>44520</v>
      </c>
      <c r="C28" s="82">
        <f>'404032'!A3</f>
        <v>404032</v>
      </c>
      <c r="D28" s="31" t="s">
        <v>59</v>
      </c>
      <c r="E28" s="31" t="s">
        <v>56</v>
      </c>
      <c r="F28" s="32">
        <v>57</v>
      </c>
      <c r="G28" s="95">
        <f>'404032'!N60</f>
        <v>1563.711</v>
      </c>
      <c r="H28" s="106">
        <v>2530</v>
      </c>
      <c r="I28" s="107"/>
      <c r="J28" s="33">
        <f t="shared" ref="J28:J44" si="2">G28*H28</f>
        <v>3956188.83</v>
      </c>
      <c r="L28"/>
    </row>
    <row r="29" spans="1:12" ht="48" customHeight="1" x14ac:dyDescent="0.25">
      <c r="A29" s="29">
        <f t="shared" si="1"/>
        <v>12</v>
      </c>
      <c r="B29" s="30">
        <f>'403895'!E3</f>
        <v>44520</v>
      </c>
      <c r="C29" s="82">
        <f>'403895'!A3</f>
        <v>403895</v>
      </c>
      <c r="D29" s="31" t="s">
        <v>59</v>
      </c>
      <c r="E29" s="31" t="s">
        <v>56</v>
      </c>
      <c r="F29" s="32">
        <v>197</v>
      </c>
      <c r="G29" s="95">
        <f>'403895'!N200</f>
        <v>4591.8275000000021</v>
      </c>
      <c r="H29" s="106">
        <v>2530</v>
      </c>
      <c r="I29" s="107"/>
      <c r="J29" s="33">
        <f t="shared" si="2"/>
        <v>11617323.575000005</v>
      </c>
      <c r="L29"/>
    </row>
    <row r="30" spans="1:12" ht="48" customHeight="1" x14ac:dyDescent="0.25">
      <c r="A30" s="29">
        <f t="shared" si="1"/>
        <v>13</v>
      </c>
      <c r="B30" s="30">
        <f>'404034'!E3</f>
        <v>44521</v>
      </c>
      <c r="C30" s="82">
        <f>'404034'!A3</f>
        <v>404034</v>
      </c>
      <c r="D30" s="31" t="s">
        <v>59</v>
      </c>
      <c r="E30" s="31" t="s">
        <v>56</v>
      </c>
      <c r="F30" s="32">
        <v>49</v>
      </c>
      <c r="G30" s="95">
        <f>'404034'!N52</f>
        <v>1160.8997500000003</v>
      </c>
      <c r="H30" s="106">
        <v>2530</v>
      </c>
      <c r="I30" s="107"/>
      <c r="J30" s="33">
        <f t="shared" si="2"/>
        <v>2937076.3675000006</v>
      </c>
      <c r="L30"/>
    </row>
    <row r="31" spans="1:12" ht="48" customHeight="1" x14ac:dyDescent="0.25">
      <c r="A31" s="29">
        <f t="shared" si="1"/>
        <v>14</v>
      </c>
      <c r="B31" s="30">
        <f>'403898'!E3</f>
        <v>44521</v>
      </c>
      <c r="C31" s="82">
        <f>'403898'!A3</f>
        <v>403898</v>
      </c>
      <c r="D31" s="31" t="s">
        <v>59</v>
      </c>
      <c r="E31" s="31" t="s">
        <v>56</v>
      </c>
      <c r="F31" s="32">
        <v>147</v>
      </c>
      <c r="G31" s="95">
        <f>'403898'!N150</f>
        <v>2838.1582500000009</v>
      </c>
      <c r="H31" s="106">
        <v>2530</v>
      </c>
      <c r="I31" s="107"/>
      <c r="J31" s="33">
        <f t="shared" si="2"/>
        <v>7180540.3725000024</v>
      </c>
      <c r="L31"/>
    </row>
    <row r="32" spans="1:12" ht="48" customHeight="1" x14ac:dyDescent="0.25">
      <c r="A32" s="29">
        <f t="shared" si="1"/>
        <v>15</v>
      </c>
      <c r="B32" s="30">
        <f>'403219'!E3</f>
        <v>44522</v>
      </c>
      <c r="C32" s="82">
        <f>'403219'!A3</f>
        <v>403219</v>
      </c>
      <c r="D32" s="31" t="s">
        <v>59</v>
      </c>
      <c r="E32" s="31" t="s">
        <v>56</v>
      </c>
      <c r="F32" s="32">
        <v>23</v>
      </c>
      <c r="G32" s="95">
        <f>'403219'!N26</f>
        <v>486.0675</v>
      </c>
      <c r="H32" s="106">
        <v>2530</v>
      </c>
      <c r="I32" s="107"/>
      <c r="J32" s="33">
        <f t="shared" si="2"/>
        <v>1229750.7749999999</v>
      </c>
      <c r="L32"/>
    </row>
    <row r="33" spans="1:12" ht="48" customHeight="1" x14ac:dyDescent="0.25">
      <c r="A33" s="29">
        <f t="shared" si="1"/>
        <v>16</v>
      </c>
      <c r="B33" s="30">
        <f>'406074'!E3</f>
        <v>44522</v>
      </c>
      <c r="C33" s="82">
        <f>'406074'!A3</f>
        <v>406074</v>
      </c>
      <c r="D33" s="31" t="s">
        <v>59</v>
      </c>
      <c r="E33" s="31" t="s">
        <v>56</v>
      </c>
      <c r="F33" s="32">
        <v>52</v>
      </c>
      <c r="G33" s="95">
        <f>'406074'!N55</f>
        <v>1118.8215000000002</v>
      </c>
      <c r="H33" s="106">
        <v>2530</v>
      </c>
      <c r="I33" s="107"/>
      <c r="J33" s="33">
        <f t="shared" si="2"/>
        <v>2830618.3950000005</v>
      </c>
      <c r="L33"/>
    </row>
    <row r="34" spans="1:12" ht="48" customHeight="1" x14ac:dyDescent="0.25">
      <c r="A34" s="29">
        <f t="shared" si="1"/>
        <v>17</v>
      </c>
      <c r="B34" s="30">
        <f>'403221'!E3</f>
        <v>44523</v>
      </c>
      <c r="C34" s="82">
        <f>'403221'!A3</f>
        <v>403221</v>
      </c>
      <c r="D34" s="31" t="s">
        <v>59</v>
      </c>
      <c r="E34" s="31" t="s">
        <v>56</v>
      </c>
      <c r="F34" s="32">
        <v>51</v>
      </c>
      <c r="G34" s="95">
        <f>'403221'!N54</f>
        <v>1310.9295000000002</v>
      </c>
      <c r="H34" s="106">
        <v>2530</v>
      </c>
      <c r="I34" s="107"/>
      <c r="J34" s="33">
        <f t="shared" si="2"/>
        <v>3316651.6350000007</v>
      </c>
      <c r="L34"/>
    </row>
    <row r="35" spans="1:12" ht="48" customHeight="1" x14ac:dyDescent="0.25">
      <c r="A35" s="29">
        <f t="shared" si="1"/>
        <v>18</v>
      </c>
      <c r="B35" s="30">
        <f>'403223'!E3</f>
        <v>44523</v>
      </c>
      <c r="C35" s="82">
        <f>'403223'!A3</f>
        <v>403223</v>
      </c>
      <c r="D35" s="31" t="s">
        <v>59</v>
      </c>
      <c r="E35" s="31" t="s">
        <v>56</v>
      </c>
      <c r="F35" s="32">
        <v>34</v>
      </c>
      <c r="G35" s="95">
        <f>'403223'!N37</f>
        <v>676.30475000000001</v>
      </c>
      <c r="H35" s="106">
        <v>2530</v>
      </c>
      <c r="I35" s="107"/>
      <c r="J35" s="33">
        <f t="shared" si="2"/>
        <v>1711051.0175000001</v>
      </c>
      <c r="L35"/>
    </row>
    <row r="36" spans="1:12" ht="48" customHeight="1" x14ac:dyDescent="0.25">
      <c r="A36" s="29">
        <f t="shared" si="1"/>
        <v>19</v>
      </c>
      <c r="B36" s="30">
        <f>'403099'!E3</f>
        <v>44523</v>
      </c>
      <c r="C36" s="82">
        <f>'403099'!A3</f>
        <v>403099</v>
      </c>
      <c r="D36" s="31" t="s">
        <v>59</v>
      </c>
      <c r="E36" s="31" t="s">
        <v>56</v>
      </c>
      <c r="F36" s="32">
        <v>172</v>
      </c>
      <c r="G36" s="95">
        <f>'403099'!N175</f>
        <v>3415.5935000000013</v>
      </c>
      <c r="H36" s="106">
        <v>2530</v>
      </c>
      <c r="I36" s="107"/>
      <c r="J36" s="33">
        <f t="shared" si="2"/>
        <v>8641451.5550000034</v>
      </c>
      <c r="L36"/>
    </row>
    <row r="37" spans="1:12" ht="48" customHeight="1" x14ac:dyDescent="0.25">
      <c r="A37" s="29">
        <f t="shared" si="1"/>
        <v>20</v>
      </c>
      <c r="B37" s="30">
        <f>'403100'!E3</f>
        <v>44523</v>
      </c>
      <c r="C37" s="82">
        <f>'403100'!A3</f>
        <v>403100</v>
      </c>
      <c r="D37" s="31" t="s">
        <v>59</v>
      </c>
      <c r="E37" s="31" t="s">
        <v>56</v>
      </c>
      <c r="F37" s="32">
        <v>47</v>
      </c>
      <c r="G37" s="95">
        <f>'403100'!N50</f>
        <v>1214.17275</v>
      </c>
      <c r="H37" s="106">
        <v>2530</v>
      </c>
      <c r="I37" s="107"/>
      <c r="J37" s="33">
        <f t="shared" si="2"/>
        <v>3071857.0574999996</v>
      </c>
      <c r="L37"/>
    </row>
    <row r="38" spans="1:12" ht="48" customHeight="1" x14ac:dyDescent="0.25">
      <c r="A38" s="29">
        <f t="shared" si="1"/>
        <v>21</v>
      </c>
      <c r="B38" s="30">
        <f>'403225'!E3</f>
        <v>44524</v>
      </c>
      <c r="C38" s="82">
        <f>'403225'!A3</f>
        <v>403225</v>
      </c>
      <c r="D38" s="31" t="s">
        <v>59</v>
      </c>
      <c r="E38" s="31" t="s">
        <v>56</v>
      </c>
      <c r="F38" s="32">
        <v>62</v>
      </c>
      <c r="G38" s="95">
        <f>'403225'!N65</f>
        <v>1285.0489999999998</v>
      </c>
      <c r="H38" s="106">
        <v>2530</v>
      </c>
      <c r="I38" s="107"/>
      <c r="J38" s="33">
        <f t="shared" si="2"/>
        <v>3251173.9699999993</v>
      </c>
      <c r="L38"/>
    </row>
    <row r="39" spans="1:12" ht="48" customHeight="1" x14ac:dyDescent="0.25">
      <c r="A39" s="29">
        <f t="shared" si="1"/>
        <v>22</v>
      </c>
      <c r="B39" s="30">
        <f>'403705'!E3</f>
        <v>44524</v>
      </c>
      <c r="C39" s="82">
        <f>'403705'!A3</f>
        <v>403705</v>
      </c>
      <c r="D39" s="31" t="s">
        <v>59</v>
      </c>
      <c r="E39" s="31" t="s">
        <v>56</v>
      </c>
      <c r="F39" s="32">
        <v>182</v>
      </c>
      <c r="G39" s="95">
        <f>'403705'!N185</f>
        <v>3258.3177499999988</v>
      </c>
      <c r="H39" s="106">
        <v>2530</v>
      </c>
      <c r="I39" s="107"/>
      <c r="J39" s="33">
        <f t="shared" si="2"/>
        <v>8243543.9074999969</v>
      </c>
      <c r="L39"/>
    </row>
    <row r="40" spans="1:12" ht="48" customHeight="1" x14ac:dyDescent="0.25">
      <c r="A40" s="29">
        <f t="shared" si="1"/>
        <v>23</v>
      </c>
      <c r="B40" s="30">
        <f>'404035'!E3</f>
        <v>44525</v>
      </c>
      <c r="C40" s="82">
        <f>'404035'!A3</f>
        <v>404035</v>
      </c>
      <c r="D40" s="31" t="s">
        <v>59</v>
      </c>
      <c r="E40" s="31" t="s">
        <v>56</v>
      </c>
      <c r="F40" s="32">
        <v>50</v>
      </c>
      <c r="G40" s="95">
        <f>'404035'!N53</f>
        <v>1351.2489999999998</v>
      </c>
      <c r="H40" s="106">
        <v>2530</v>
      </c>
      <c r="I40" s="107"/>
      <c r="J40" s="33">
        <f t="shared" si="2"/>
        <v>3418659.9699999993</v>
      </c>
      <c r="L40"/>
    </row>
    <row r="41" spans="1:12" ht="48" customHeight="1" x14ac:dyDescent="0.25">
      <c r="A41" s="29">
        <f t="shared" si="1"/>
        <v>24</v>
      </c>
      <c r="B41" s="30">
        <f>'404037'!E3</f>
        <v>44525</v>
      </c>
      <c r="C41" s="82">
        <f>'404037'!A3</f>
        <v>404037</v>
      </c>
      <c r="D41" s="31" t="s">
        <v>59</v>
      </c>
      <c r="E41" s="31" t="s">
        <v>56</v>
      </c>
      <c r="F41" s="32">
        <v>8</v>
      </c>
      <c r="G41" s="95">
        <f>'404037'!N11</f>
        <v>209.49000000000004</v>
      </c>
      <c r="H41" s="106">
        <v>2530</v>
      </c>
      <c r="I41" s="107"/>
      <c r="J41" s="33">
        <f t="shared" si="2"/>
        <v>530009.70000000007</v>
      </c>
      <c r="L41"/>
    </row>
    <row r="42" spans="1:12" ht="48" customHeight="1" x14ac:dyDescent="0.25">
      <c r="A42" s="29">
        <f t="shared" si="1"/>
        <v>25</v>
      </c>
      <c r="B42" s="30">
        <f>'403708'!E3</f>
        <v>44525</v>
      </c>
      <c r="C42" s="82">
        <f>'403708'!A3</f>
        <v>403708</v>
      </c>
      <c r="D42" s="31" t="s">
        <v>59</v>
      </c>
      <c r="E42" s="31" t="s">
        <v>56</v>
      </c>
      <c r="F42" s="32">
        <v>222</v>
      </c>
      <c r="G42" s="95">
        <f>'403708'!N225</f>
        <v>4301.3842500000001</v>
      </c>
      <c r="H42" s="106">
        <v>2530</v>
      </c>
      <c r="I42" s="107"/>
      <c r="J42" s="33">
        <f t="shared" si="2"/>
        <v>10882502.1525</v>
      </c>
      <c r="L42"/>
    </row>
    <row r="43" spans="1:12" ht="48" customHeight="1" x14ac:dyDescent="0.25">
      <c r="A43" s="29">
        <f t="shared" si="1"/>
        <v>26</v>
      </c>
      <c r="B43" s="30">
        <f>'404039'!E3</f>
        <v>44526</v>
      </c>
      <c r="C43" s="82">
        <f>'404039'!A3</f>
        <v>404039</v>
      </c>
      <c r="D43" s="31" t="s">
        <v>59</v>
      </c>
      <c r="E43" s="31" t="s">
        <v>56</v>
      </c>
      <c r="F43" s="32">
        <v>38</v>
      </c>
      <c r="G43" s="95">
        <f>'404039'!N41</f>
        <v>742.71499999999992</v>
      </c>
      <c r="H43" s="106">
        <v>2530</v>
      </c>
      <c r="I43" s="107"/>
      <c r="J43" s="33">
        <f t="shared" si="2"/>
        <v>1879068.9499999997</v>
      </c>
      <c r="L43"/>
    </row>
    <row r="44" spans="1:12" ht="48" customHeight="1" x14ac:dyDescent="0.25">
      <c r="A44" s="29">
        <f t="shared" si="1"/>
        <v>27</v>
      </c>
      <c r="B44" s="30">
        <f>'404039'!E3</f>
        <v>44526</v>
      </c>
      <c r="C44" s="82">
        <f>'403711'!A3</f>
        <v>403711</v>
      </c>
      <c r="D44" s="31" t="s">
        <v>59</v>
      </c>
      <c r="E44" s="31" t="s">
        <v>56</v>
      </c>
      <c r="F44" s="32">
        <v>252</v>
      </c>
      <c r="G44" s="95">
        <f>'403711'!N255</f>
        <v>6149.9709999999995</v>
      </c>
      <c r="H44" s="106">
        <v>2530</v>
      </c>
      <c r="I44" s="107"/>
      <c r="J44" s="33">
        <f t="shared" si="2"/>
        <v>15559426.629999999</v>
      </c>
      <c r="L44"/>
    </row>
    <row r="45" spans="1:12" ht="48" customHeight="1" x14ac:dyDescent="0.25">
      <c r="A45" s="29">
        <f t="shared" si="1"/>
        <v>28</v>
      </c>
      <c r="B45" s="30">
        <f>'403713'!E3</f>
        <v>44526</v>
      </c>
      <c r="C45" s="82">
        <f>'403713'!A3</f>
        <v>403713</v>
      </c>
      <c r="D45" s="31" t="s">
        <v>59</v>
      </c>
      <c r="E45" s="31" t="s">
        <v>56</v>
      </c>
      <c r="F45" s="32">
        <v>14</v>
      </c>
      <c r="G45" s="95">
        <f>'403713'!N17</f>
        <v>277.35624999999999</v>
      </c>
      <c r="H45" s="106">
        <v>2530</v>
      </c>
      <c r="I45" s="107"/>
      <c r="J45" s="33">
        <f t="shared" si="0"/>
        <v>701711.3125</v>
      </c>
      <c r="L45"/>
    </row>
    <row r="46" spans="1:12" ht="48" customHeight="1" x14ac:dyDescent="0.25">
      <c r="A46" s="29">
        <f t="shared" si="1"/>
        <v>29</v>
      </c>
      <c r="B46" s="30">
        <f>'404038'!E3</f>
        <v>44526</v>
      </c>
      <c r="C46" s="82">
        <f>'404038'!A3</f>
        <v>404038</v>
      </c>
      <c r="D46" s="31" t="s">
        <v>59</v>
      </c>
      <c r="E46" s="31" t="s">
        <v>56</v>
      </c>
      <c r="F46" s="32">
        <v>46</v>
      </c>
      <c r="G46" s="95">
        <f>'404038'!N49</f>
        <v>1273.886</v>
      </c>
      <c r="H46" s="106">
        <v>2530</v>
      </c>
      <c r="I46" s="107"/>
      <c r="J46" s="33">
        <f t="shared" ref="J46:J49" si="3">G46*H46</f>
        <v>3222931.58</v>
      </c>
      <c r="L46"/>
    </row>
    <row r="47" spans="1:12" ht="48" customHeight="1" x14ac:dyDescent="0.25">
      <c r="A47" s="29">
        <f t="shared" si="1"/>
        <v>30</v>
      </c>
      <c r="B47" s="30">
        <f>'404041'!E3</f>
        <v>44527</v>
      </c>
      <c r="C47" s="82">
        <f>'404041'!A3</f>
        <v>404041</v>
      </c>
      <c r="D47" s="31" t="s">
        <v>59</v>
      </c>
      <c r="E47" s="31" t="s">
        <v>56</v>
      </c>
      <c r="F47" s="32">
        <v>85</v>
      </c>
      <c r="G47" s="95">
        <f>'404041'!N88</f>
        <v>2113.7565</v>
      </c>
      <c r="H47" s="106">
        <v>2530</v>
      </c>
      <c r="I47" s="107"/>
      <c r="J47" s="33">
        <f t="shared" si="3"/>
        <v>5347803.9450000003</v>
      </c>
      <c r="L47"/>
    </row>
    <row r="48" spans="1:12" ht="48" customHeight="1" x14ac:dyDescent="0.25">
      <c r="A48" s="29">
        <f t="shared" si="1"/>
        <v>31</v>
      </c>
      <c r="B48" s="30">
        <f>'403721'!E3</f>
        <v>44527</v>
      </c>
      <c r="C48" s="82">
        <f>'403721'!A3</f>
        <v>403721</v>
      </c>
      <c r="D48" s="31" t="s">
        <v>59</v>
      </c>
      <c r="E48" s="31" t="s">
        <v>56</v>
      </c>
      <c r="F48" s="32">
        <v>213</v>
      </c>
      <c r="G48" s="95">
        <f>'403721'!N216</f>
        <v>4715.191749999999</v>
      </c>
      <c r="H48" s="106">
        <v>2530</v>
      </c>
      <c r="I48" s="107"/>
      <c r="J48" s="33">
        <f t="shared" si="3"/>
        <v>11929435.127499998</v>
      </c>
      <c r="L48"/>
    </row>
    <row r="49" spans="1:12" ht="48" customHeight="1" x14ac:dyDescent="0.25">
      <c r="A49" s="29">
        <f t="shared" si="1"/>
        <v>32</v>
      </c>
      <c r="B49" s="30">
        <f>'404043'!N60</f>
        <v>1380.5184999999997</v>
      </c>
      <c r="C49" s="82">
        <f>'404043'!A3</f>
        <v>404043</v>
      </c>
      <c r="D49" s="31" t="s">
        <v>59</v>
      </c>
      <c r="E49" s="31" t="s">
        <v>56</v>
      </c>
      <c r="F49" s="32">
        <v>57</v>
      </c>
      <c r="G49" s="95">
        <f>'404043'!N60</f>
        <v>1380.5184999999997</v>
      </c>
      <c r="H49" s="106">
        <v>2530</v>
      </c>
      <c r="I49" s="107"/>
      <c r="J49" s="33">
        <f t="shared" si="3"/>
        <v>3492711.8049999992</v>
      </c>
      <c r="L49"/>
    </row>
    <row r="50" spans="1:12" ht="48" customHeight="1" x14ac:dyDescent="0.25">
      <c r="A50" s="29">
        <f t="shared" si="1"/>
        <v>33</v>
      </c>
      <c r="B50" s="30">
        <f>'404045'!E3</f>
        <v>44528</v>
      </c>
      <c r="C50" s="82">
        <f>'404045'!A3</f>
        <v>404045</v>
      </c>
      <c r="D50" s="31" t="s">
        <v>59</v>
      </c>
      <c r="E50" s="31" t="s">
        <v>56</v>
      </c>
      <c r="F50" s="32">
        <v>7</v>
      </c>
      <c r="G50" s="95">
        <f>'404045'!N10</f>
        <v>193.00400000000002</v>
      </c>
      <c r="H50" s="106">
        <v>2530</v>
      </c>
      <c r="I50" s="107"/>
      <c r="J50" s="33">
        <f t="shared" ref="J50" si="4">G50*H50</f>
        <v>488300.12000000005</v>
      </c>
      <c r="L50"/>
    </row>
    <row r="51" spans="1:12" ht="48" customHeight="1" x14ac:dyDescent="0.25">
      <c r="A51" s="29">
        <f t="shared" si="1"/>
        <v>34</v>
      </c>
      <c r="B51" s="30">
        <f>'403726'!E3</f>
        <v>44528</v>
      </c>
      <c r="C51" s="82">
        <f>'403726'!A3</f>
        <v>403726</v>
      </c>
      <c r="D51" s="31" t="s">
        <v>59</v>
      </c>
      <c r="E51" s="31" t="s">
        <v>56</v>
      </c>
      <c r="F51" s="32">
        <v>213</v>
      </c>
      <c r="G51" s="95">
        <f>'403726'!N216</f>
        <v>5828.2692500000021</v>
      </c>
      <c r="H51" s="106">
        <v>2530</v>
      </c>
      <c r="I51" s="107"/>
      <c r="J51" s="33">
        <f t="shared" ref="J51:J53" si="5">G51*H51</f>
        <v>14745521.202500006</v>
      </c>
      <c r="L51"/>
    </row>
    <row r="52" spans="1:12" ht="48" customHeight="1" x14ac:dyDescent="0.25">
      <c r="A52" s="29">
        <f t="shared" si="1"/>
        <v>35</v>
      </c>
      <c r="B52" s="30">
        <f>'403728'!E3</f>
        <v>44528</v>
      </c>
      <c r="C52" s="82">
        <f>'403728'!A3</f>
        <v>403728</v>
      </c>
      <c r="D52" s="31" t="s">
        <v>59</v>
      </c>
      <c r="E52" s="31" t="s">
        <v>56</v>
      </c>
      <c r="F52" s="32">
        <v>63</v>
      </c>
      <c r="G52" s="95">
        <f>'403728'!N66</f>
        <v>1266.0999999999997</v>
      </c>
      <c r="H52" s="106">
        <v>2530</v>
      </c>
      <c r="I52" s="107"/>
      <c r="J52" s="33">
        <f t="shared" si="5"/>
        <v>3203232.9999999991</v>
      </c>
      <c r="L52"/>
    </row>
    <row r="53" spans="1:12" ht="48" customHeight="1" x14ac:dyDescent="0.25">
      <c r="A53" s="29">
        <f t="shared" si="1"/>
        <v>36</v>
      </c>
      <c r="B53" s="30">
        <f>'406157'!E3</f>
        <v>44529</v>
      </c>
      <c r="C53" s="82">
        <f>'406157'!A3</f>
        <v>406157</v>
      </c>
      <c r="D53" s="31" t="s">
        <v>59</v>
      </c>
      <c r="E53" s="31" t="s">
        <v>56</v>
      </c>
      <c r="F53" s="32">
        <v>37</v>
      </c>
      <c r="G53" s="95">
        <f>'406157'!N40</f>
        <v>858.8252500000001</v>
      </c>
      <c r="H53" s="106">
        <v>2530</v>
      </c>
      <c r="I53" s="107"/>
      <c r="J53" s="33">
        <f t="shared" si="5"/>
        <v>2172827.8825000003</v>
      </c>
      <c r="L53"/>
    </row>
    <row r="54" spans="1:12" ht="48" customHeight="1" x14ac:dyDescent="0.25">
      <c r="A54" s="29">
        <f t="shared" si="1"/>
        <v>37</v>
      </c>
      <c r="B54" s="30">
        <f>'403734'!E3</f>
        <v>44529</v>
      </c>
      <c r="C54" s="82">
        <f>'403734'!A3</f>
        <v>403734</v>
      </c>
      <c r="D54" s="31" t="s">
        <v>59</v>
      </c>
      <c r="E54" s="31" t="s">
        <v>56</v>
      </c>
      <c r="F54" s="32">
        <v>53</v>
      </c>
      <c r="G54" s="95">
        <f>'403734'!N56</f>
        <v>1010.1802499999999</v>
      </c>
      <c r="H54" s="106">
        <v>2530</v>
      </c>
      <c r="I54" s="107"/>
      <c r="J54" s="33">
        <f t="shared" ref="J54:J55" si="6">G54*H54</f>
        <v>2555756.0324999997</v>
      </c>
      <c r="L54"/>
    </row>
    <row r="55" spans="1:12" ht="48" customHeight="1" x14ac:dyDescent="0.25">
      <c r="A55" s="29">
        <f t="shared" si="1"/>
        <v>38</v>
      </c>
      <c r="B55" s="30">
        <f>'403952'!E3</f>
        <v>44530</v>
      </c>
      <c r="C55" s="82">
        <f>'403952'!A3</f>
        <v>403952</v>
      </c>
      <c r="D55" s="31" t="s">
        <v>59</v>
      </c>
      <c r="E55" s="31" t="s">
        <v>56</v>
      </c>
      <c r="F55" s="32">
        <v>87</v>
      </c>
      <c r="G55" s="95">
        <f>'403952'!N90</f>
        <v>2117.8729999999996</v>
      </c>
      <c r="H55" s="106">
        <v>2530</v>
      </c>
      <c r="I55" s="107"/>
      <c r="J55" s="33">
        <f t="shared" si="6"/>
        <v>5358218.6899999985</v>
      </c>
      <c r="L55"/>
    </row>
    <row r="56" spans="1:12" ht="48" customHeight="1" x14ac:dyDescent="0.25">
      <c r="A56" s="29">
        <f t="shared" si="1"/>
        <v>39</v>
      </c>
      <c r="B56" s="30">
        <f>'403737'!E3</f>
        <v>44530</v>
      </c>
      <c r="C56" s="82">
        <f>'403737'!A3</f>
        <v>403737</v>
      </c>
      <c r="D56" s="31" t="s">
        <v>59</v>
      </c>
      <c r="E56" s="31" t="s">
        <v>56</v>
      </c>
      <c r="F56" s="32">
        <v>213</v>
      </c>
      <c r="G56" s="95">
        <f>'403737'!N216</f>
        <v>5225.4557499999974</v>
      </c>
      <c r="H56" s="106">
        <v>2530</v>
      </c>
      <c r="I56" s="107"/>
      <c r="J56" s="33">
        <f>G56*H56</f>
        <v>13220403.047499994</v>
      </c>
      <c r="L56"/>
    </row>
    <row r="57" spans="1:12" ht="32.25" customHeight="1" thickBot="1" x14ac:dyDescent="0.3">
      <c r="A57" s="108" t="s">
        <v>30</v>
      </c>
      <c r="B57" s="109"/>
      <c r="C57" s="109"/>
      <c r="D57" s="109"/>
      <c r="E57" s="109"/>
      <c r="F57" s="109"/>
      <c r="G57" s="109"/>
      <c r="H57" s="109"/>
      <c r="I57" s="110"/>
      <c r="J57" s="34">
        <f>SUM(J18:J56)</f>
        <v>234061700.8125</v>
      </c>
      <c r="L57" s="80">
        <f>'403213'!P112+'403875'!P311+'403877'!P234+'406052'!P84+'403215'!P63+'403216'!P29+'403883'!P227+'404028'!P48+'404030'!P18+'403889'!P232+'404032'!P65+'403895'!P205+'404034'!P57+'403898'!P155+'403219'!P31+'406074'!P60+'403221'!P59+'403223'!P42+'403099'!P180+'403100'!P55+'403225'!P70+'403705'!P190+'404035'!P58+'404037'!P16+'403708'!P230+'404039'!P46+'403711'!P260+'403713'!P22+'404038'!P54+'404041'!P93+'403721'!P221+'404043'!P65+'404045'!P15+'403726'!P221+'403728'!P71+'406157'!P45+'403734'!P61+'403952'!P95+'403737'!P221</f>
        <v>208548975.42393747</v>
      </c>
    </row>
    <row r="58" spans="1:12" x14ac:dyDescent="0.25">
      <c r="A58" s="111"/>
      <c r="B58" s="111"/>
      <c r="C58" s="35"/>
      <c r="D58" s="35"/>
      <c r="E58" s="35"/>
      <c r="F58" s="35"/>
      <c r="G58" s="35"/>
      <c r="H58" s="36"/>
      <c r="I58" s="36"/>
      <c r="J58" s="37"/>
    </row>
    <row r="59" spans="1:12" x14ac:dyDescent="0.25">
      <c r="A59" s="83"/>
      <c r="B59" s="83"/>
      <c r="C59" s="83"/>
      <c r="D59" s="83"/>
      <c r="E59" s="83"/>
      <c r="F59" s="83"/>
      <c r="G59" s="38" t="s">
        <v>51</v>
      </c>
      <c r="H59" s="38"/>
      <c r="I59" s="36"/>
      <c r="J59" s="37">
        <f>J57*10%</f>
        <v>23406170.081250001</v>
      </c>
      <c r="L59" s="39"/>
    </row>
    <row r="60" spans="1:12" x14ac:dyDescent="0.25">
      <c r="A60" s="83"/>
      <c r="B60" s="83"/>
      <c r="C60" s="83"/>
      <c r="D60" s="83"/>
      <c r="E60" s="83"/>
      <c r="F60" s="83"/>
      <c r="G60" s="90" t="s">
        <v>52</v>
      </c>
      <c r="H60" s="90"/>
      <c r="I60" s="91"/>
      <c r="J60" s="93">
        <f>J57-J59</f>
        <v>210655530.73124999</v>
      </c>
      <c r="L60" s="39"/>
    </row>
    <row r="61" spans="1:12" x14ac:dyDescent="0.25">
      <c r="A61" s="83"/>
      <c r="B61" s="83"/>
      <c r="C61" s="83"/>
      <c r="D61" s="83"/>
      <c r="E61" s="83"/>
      <c r="F61" s="83"/>
      <c r="G61" s="38" t="s">
        <v>31</v>
      </c>
      <c r="H61" s="38"/>
      <c r="I61" s="39" t="e">
        <f>#REF!*1%</f>
        <v>#REF!</v>
      </c>
      <c r="J61" s="37">
        <f>J60*1%</f>
        <v>2106555.3073124997</v>
      </c>
    </row>
    <row r="62" spans="1:12" ht="16.5" thickBot="1" x14ac:dyDescent="0.3">
      <c r="A62" s="83"/>
      <c r="B62" s="83"/>
      <c r="C62" s="83"/>
      <c r="D62" s="83"/>
      <c r="E62" s="83"/>
      <c r="F62" s="83"/>
      <c r="G62" s="92" t="s">
        <v>54</v>
      </c>
      <c r="H62" s="92"/>
      <c r="I62" s="40">
        <f>I58*10%</f>
        <v>0</v>
      </c>
      <c r="J62" s="40">
        <f>J60*2%</f>
        <v>4213110.6146249995</v>
      </c>
    </row>
    <row r="63" spans="1:12" x14ac:dyDescent="0.25">
      <c r="E63" s="16"/>
      <c r="F63" s="16"/>
      <c r="G63" s="41" t="s">
        <v>55</v>
      </c>
      <c r="H63" s="41"/>
      <c r="I63" s="42" t="e">
        <f>I57+I61</f>
        <v>#REF!</v>
      </c>
      <c r="J63" s="42">
        <f>J60+J61-J62</f>
        <v>208548975.42393747</v>
      </c>
    </row>
    <row r="64" spans="1:12" x14ac:dyDescent="0.25">
      <c r="E64" s="16"/>
      <c r="F64" s="16"/>
      <c r="G64" s="41"/>
      <c r="H64" s="41"/>
      <c r="I64" s="42"/>
      <c r="J64" s="42"/>
    </row>
    <row r="65" spans="1:10" x14ac:dyDescent="0.25">
      <c r="A65" s="16" t="s">
        <v>4186</v>
      </c>
      <c r="D65" s="16"/>
      <c r="E65" s="16"/>
      <c r="F65" s="16"/>
      <c r="G65" s="16"/>
      <c r="H65" s="41"/>
      <c r="I65" s="41"/>
      <c r="J65" s="42"/>
    </row>
    <row r="66" spans="1:10" x14ac:dyDescent="0.25">
      <c r="A66" s="43"/>
      <c r="D66" s="16"/>
      <c r="E66" s="16"/>
      <c r="F66" s="16"/>
      <c r="G66" s="16"/>
      <c r="H66" s="41"/>
      <c r="I66" s="41"/>
      <c r="J66" s="42"/>
    </row>
    <row r="67" spans="1:10" x14ac:dyDescent="0.25">
      <c r="D67" s="16"/>
      <c r="E67" s="16"/>
      <c r="F67" s="16"/>
      <c r="G67" s="16"/>
      <c r="H67" s="41"/>
      <c r="I67" s="41"/>
      <c r="J67" s="42"/>
    </row>
    <row r="68" spans="1:10" x14ac:dyDescent="0.25">
      <c r="A68" s="44" t="s">
        <v>33</v>
      </c>
    </row>
    <row r="69" spans="1:10" x14ac:dyDescent="0.25">
      <c r="A69" s="45" t="s">
        <v>34</v>
      </c>
      <c r="B69" s="46"/>
      <c r="C69" s="46"/>
      <c r="D69" s="47"/>
      <c r="E69" s="47"/>
      <c r="F69" s="47"/>
      <c r="G69" s="47"/>
    </row>
    <row r="70" spans="1:10" x14ac:dyDescent="0.25">
      <c r="A70" s="45" t="s">
        <v>35</v>
      </c>
      <c r="B70" s="46"/>
      <c r="C70" s="46"/>
      <c r="D70" s="47"/>
      <c r="E70" s="47"/>
      <c r="F70" s="47"/>
      <c r="G70" s="47"/>
    </row>
    <row r="71" spans="1:10" x14ac:dyDescent="0.25">
      <c r="A71" s="48" t="s">
        <v>36</v>
      </c>
      <c r="B71" s="49"/>
      <c r="C71" s="49"/>
      <c r="D71" s="47"/>
      <c r="E71" s="47"/>
      <c r="F71" s="47"/>
      <c r="G71" s="47"/>
    </row>
    <row r="72" spans="1:10" x14ac:dyDescent="0.25">
      <c r="A72" s="50" t="s">
        <v>8</v>
      </c>
      <c r="B72" s="51"/>
      <c r="C72" s="51"/>
      <c r="D72" s="47"/>
      <c r="E72" s="47"/>
      <c r="F72" s="47"/>
      <c r="G72" s="47"/>
    </row>
    <row r="73" spans="1:10" x14ac:dyDescent="0.25">
      <c r="A73" s="52"/>
      <c r="B73" s="52"/>
      <c r="C73" s="52"/>
    </row>
    <row r="74" spans="1:10" x14ac:dyDescent="0.25">
      <c r="H74" s="53" t="s">
        <v>37</v>
      </c>
      <c r="I74" s="114" t="str">
        <f>+J13</f>
        <v xml:space="preserve"> 08 Desember 21</v>
      </c>
      <c r="J74" s="115"/>
    </row>
    <row r="78" spans="1:10" ht="18" customHeight="1" x14ac:dyDescent="0.25"/>
    <row r="79" spans="1:10" ht="17.25" customHeight="1" x14ac:dyDescent="0.25"/>
    <row r="81" spans="8:10" x14ac:dyDescent="0.25">
      <c r="H81" s="112" t="s">
        <v>38</v>
      </c>
      <c r="I81" s="112"/>
      <c r="J81" s="112"/>
    </row>
  </sheetData>
  <mergeCells count="48">
    <mergeCell ref="H41:I41"/>
    <mergeCell ref="I74:J74"/>
    <mergeCell ref="H42:I42"/>
    <mergeCell ref="H43:I43"/>
    <mergeCell ref="H44:I44"/>
    <mergeCell ref="H46:I46"/>
    <mergeCell ref="H47:I47"/>
    <mergeCell ref="H48:I48"/>
    <mergeCell ref="H49:I49"/>
    <mergeCell ref="H50:I50"/>
    <mergeCell ref="H51:I51"/>
    <mergeCell ref="H52:I52"/>
    <mergeCell ref="H53:I53"/>
    <mergeCell ref="H54:I54"/>
    <mergeCell ref="H55:I55"/>
    <mergeCell ref="H56:I56"/>
    <mergeCell ref="H81:J81"/>
    <mergeCell ref="G14:H14"/>
    <mergeCell ref="G13:H13"/>
    <mergeCell ref="G12:H12"/>
    <mergeCell ref="H25:I25"/>
    <mergeCell ref="H26:I26"/>
    <mergeCell ref="H28:I28"/>
    <mergeCell ref="H29:I29"/>
    <mergeCell ref="H30:I30"/>
    <mergeCell ref="H31:I31"/>
    <mergeCell ref="H32:I32"/>
    <mergeCell ref="H33:I33"/>
    <mergeCell ref="H34:I34"/>
    <mergeCell ref="H35:I35"/>
    <mergeCell ref="H36:I36"/>
    <mergeCell ref="H38:I38"/>
    <mergeCell ref="A10:J10"/>
    <mergeCell ref="H17:I17"/>
    <mergeCell ref="H18:I18"/>
    <mergeCell ref="A57:I57"/>
    <mergeCell ref="A58:B58"/>
    <mergeCell ref="H19:I19"/>
    <mergeCell ref="H23:I23"/>
    <mergeCell ref="H21:I21"/>
    <mergeCell ref="H20:I20"/>
    <mergeCell ref="H24:I24"/>
    <mergeCell ref="H27:I27"/>
    <mergeCell ref="H45:I45"/>
    <mergeCell ref="H22:I22"/>
    <mergeCell ref="H37:I37"/>
    <mergeCell ref="H39:I39"/>
    <mergeCell ref="H40:I40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3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3" sqref="C3"/>
    </sheetView>
  </sheetViews>
  <sheetFormatPr defaultRowHeight="15" x14ac:dyDescent="0.2"/>
  <cols>
    <col min="1" max="1" width="8" style="4" customWidth="1"/>
    <col min="2" max="2" width="21.140625" style="2" customWidth="1"/>
    <col min="3" max="3" width="14.5703125" style="2" customWidth="1"/>
    <col min="4" max="4" width="10.7109375" style="3" customWidth="1"/>
    <col min="5" max="5" width="8" style="11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8" t="s">
        <v>44</v>
      </c>
      <c r="B2" s="7" t="s">
        <v>7</v>
      </c>
      <c r="C2" s="7" t="s">
        <v>0</v>
      </c>
      <c r="D2" s="7" t="s">
        <v>1</v>
      </c>
      <c r="E2" s="59" t="s">
        <v>4</v>
      </c>
      <c r="F2" s="7" t="s">
        <v>3</v>
      </c>
      <c r="G2" s="7" t="s">
        <v>5</v>
      </c>
      <c r="H2" s="59" t="s">
        <v>2</v>
      </c>
      <c r="I2" s="7" t="s">
        <v>39</v>
      </c>
      <c r="J2" s="7" t="s">
        <v>40</v>
      </c>
      <c r="K2" s="7" t="s">
        <v>41</v>
      </c>
      <c r="L2" s="60" t="s">
        <v>45</v>
      </c>
      <c r="M2" s="60" t="s">
        <v>46</v>
      </c>
      <c r="N2" s="60" t="s">
        <v>6</v>
      </c>
      <c r="O2" s="60" t="s">
        <v>47</v>
      </c>
      <c r="P2" s="60" t="s">
        <v>48</v>
      </c>
    </row>
    <row r="3" spans="1:16" ht="26.25" customHeight="1" x14ac:dyDescent="0.2">
      <c r="A3" s="81">
        <v>404030</v>
      </c>
      <c r="B3" s="72" t="s">
        <v>1133</v>
      </c>
      <c r="C3" s="8" t="s">
        <v>1134</v>
      </c>
      <c r="D3" s="74" t="s">
        <v>56</v>
      </c>
      <c r="E3" s="12">
        <v>44519</v>
      </c>
      <c r="F3" s="74" t="s">
        <v>58</v>
      </c>
      <c r="G3" s="12">
        <v>44523</v>
      </c>
      <c r="H3" s="9" t="s">
        <v>845</v>
      </c>
      <c r="I3" s="1">
        <v>92</v>
      </c>
      <c r="J3" s="1">
        <v>62</v>
      </c>
      <c r="K3" s="1">
        <v>10</v>
      </c>
      <c r="L3" s="1">
        <v>18</v>
      </c>
      <c r="M3" s="78">
        <v>14.26</v>
      </c>
      <c r="N3" s="94">
        <v>18</v>
      </c>
      <c r="O3" s="63">
        <v>2530</v>
      </c>
      <c r="P3" s="64">
        <f>Table22457891011234567891011121314151617181920212223242526272829303132333438243[[#This Row],[PEMBULATAN]]*O3</f>
        <v>45540</v>
      </c>
    </row>
    <row r="4" spans="1:16" ht="26.25" customHeight="1" x14ac:dyDescent="0.2">
      <c r="A4" s="13"/>
      <c r="B4" s="73"/>
      <c r="C4" s="71" t="s">
        <v>1135</v>
      </c>
      <c r="D4" s="76" t="s">
        <v>56</v>
      </c>
      <c r="E4" s="12">
        <v>44519</v>
      </c>
      <c r="F4" s="74" t="s">
        <v>58</v>
      </c>
      <c r="G4" s="12">
        <v>44523</v>
      </c>
      <c r="H4" s="75" t="s">
        <v>845</v>
      </c>
      <c r="I4" s="15">
        <v>58</v>
      </c>
      <c r="J4" s="15">
        <v>36</v>
      </c>
      <c r="K4" s="15">
        <v>27</v>
      </c>
      <c r="L4" s="15">
        <v>3</v>
      </c>
      <c r="M4" s="79">
        <v>14.093999999999999</v>
      </c>
      <c r="N4" s="94">
        <v>14.093999999999999</v>
      </c>
      <c r="O4" s="63">
        <v>2530</v>
      </c>
      <c r="P4" s="64">
        <f>Table22457891011234567891011121314151617181920212223242526272829303132333438243[[#This Row],[PEMBULATAN]]*O4</f>
        <v>35657.82</v>
      </c>
    </row>
    <row r="5" spans="1:16" ht="26.25" customHeight="1" x14ac:dyDescent="0.2">
      <c r="A5" s="13"/>
      <c r="B5" s="73"/>
      <c r="C5" s="71" t="s">
        <v>1136</v>
      </c>
      <c r="D5" s="76" t="s">
        <v>56</v>
      </c>
      <c r="E5" s="12">
        <v>44519</v>
      </c>
      <c r="F5" s="74" t="s">
        <v>58</v>
      </c>
      <c r="G5" s="12">
        <v>44523</v>
      </c>
      <c r="H5" s="75" t="s">
        <v>845</v>
      </c>
      <c r="I5" s="15">
        <v>104</v>
      </c>
      <c r="J5" s="15">
        <v>20</v>
      </c>
      <c r="K5" s="15">
        <v>20</v>
      </c>
      <c r="L5" s="15">
        <v>14</v>
      </c>
      <c r="M5" s="79">
        <v>10.4</v>
      </c>
      <c r="N5" s="94">
        <v>15</v>
      </c>
      <c r="O5" s="63">
        <v>2530</v>
      </c>
      <c r="P5" s="64">
        <f>Table22457891011234567891011121314151617181920212223242526272829303132333438243[[#This Row],[PEMBULATAN]]*O5</f>
        <v>37950</v>
      </c>
    </row>
    <row r="6" spans="1:16" ht="26.25" customHeight="1" x14ac:dyDescent="0.2">
      <c r="A6" s="13"/>
      <c r="B6" s="73"/>
      <c r="C6" s="71" t="s">
        <v>1137</v>
      </c>
      <c r="D6" s="76" t="s">
        <v>56</v>
      </c>
      <c r="E6" s="12">
        <v>44519</v>
      </c>
      <c r="F6" s="74" t="s">
        <v>58</v>
      </c>
      <c r="G6" s="12">
        <v>44523</v>
      </c>
      <c r="H6" s="75" t="s">
        <v>845</v>
      </c>
      <c r="I6" s="15">
        <v>58</v>
      </c>
      <c r="J6" s="15">
        <v>42</v>
      </c>
      <c r="K6" s="15">
        <v>36</v>
      </c>
      <c r="L6" s="15">
        <v>50</v>
      </c>
      <c r="M6" s="79">
        <v>21.923999999999999</v>
      </c>
      <c r="N6" s="94">
        <v>50</v>
      </c>
      <c r="O6" s="63">
        <v>2530</v>
      </c>
      <c r="P6" s="64">
        <f>Table22457891011234567891011121314151617181920212223242526272829303132333438243[[#This Row],[PEMBULATAN]]*O6</f>
        <v>126500</v>
      </c>
    </row>
    <row r="7" spans="1:16" ht="26.25" customHeight="1" x14ac:dyDescent="0.2">
      <c r="A7" s="13"/>
      <c r="B7" s="73"/>
      <c r="C7" s="71" t="s">
        <v>1138</v>
      </c>
      <c r="D7" s="76" t="s">
        <v>56</v>
      </c>
      <c r="E7" s="12">
        <v>44519</v>
      </c>
      <c r="F7" s="74" t="s">
        <v>58</v>
      </c>
      <c r="G7" s="12">
        <v>44523</v>
      </c>
      <c r="H7" s="75" t="s">
        <v>845</v>
      </c>
      <c r="I7" s="15">
        <v>50</v>
      </c>
      <c r="J7" s="15">
        <v>40</v>
      </c>
      <c r="K7" s="15">
        <v>28</v>
      </c>
      <c r="L7" s="15">
        <v>2</v>
      </c>
      <c r="M7" s="79">
        <v>14</v>
      </c>
      <c r="N7" s="94">
        <v>14</v>
      </c>
      <c r="O7" s="63">
        <v>2530</v>
      </c>
      <c r="P7" s="64">
        <f>Table22457891011234567891011121314151617181920212223242526272829303132333438243[[#This Row],[PEMBULATAN]]*O7</f>
        <v>35420</v>
      </c>
    </row>
    <row r="8" spans="1:16" ht="26.25" customHeight="1" x14ac:dyDescent="0.2">
      <c r="A8" s="13"/>
      <c r="B8" s="73"/>
      <c r="C8" s="71" t="s">
        <v>1139</v>
      </c>
      <c r="D8" s="76" t="s">
        <v>56</v>
      </c>
      <c r="E8" s="12">
        <v>44519</v>
      </c>
      <c r="F8" s="74" t="s">
        <v>58</v>
      </c>
      <c r="G8" s="12">
        <v>44523</v>
      </c>
      <c r="H8" s="75" t="s">
        <v>845</v>
      </c>
      <c r="I8" s="15">
        <v>40</v>
      </c>
      <c r="J8" s="15">
        <v>22</v>
      </c>
      <c r="K8" s="15">
        <v>18</v>
      </c>
      <c r="L8" s="15">
        <v>1</v>
      </c>
      <c r="M8" s="79">
        <v>3.96</v>
      </c>
      <c r="N8" s="94">
        <v>3.96</v>
      </c>
      <c r="O8" s="63">
        <v>2530</v>
      </c>
      <c r="P8" s="64">
        <f>Table22457891011234567891011121314151617181920212223242526272829303132333438243[[#This Row],[PEMBULATAN]]*O8</f>
        <v>10018.799999999999</v>
      </c>
    </row>
    <row r="9" spans="1:16" ht="26.25" customHeight="1" x14ac:dyDescent="0.2">
      <c r="A9" s="13"/>
      <c r="B9" s="73"/>
      <c r="C9" s="71" t="s">
        <v>1140</v>
      </c>
      <c r="D9" s="76" t="s">
        <v>56</v>
      </c>
      <c r="E9" s="12">
        <v>44519</v>
      </c>
      <c r="F9" s="74" t="s">
        <v>58</v>
      </c>
      <c r="G9" s="12">
        <v>44523</v>
      </c>
      <c r="H9" s="75" t="s">
        <v>845</v>
      </c>
      <c r="I9" s="15">
        <v>66</v>
      </c>
      <c r="J9" s="15">
        <v>48</v>
      </c>
      <c r="K9" s="15">
        <v>43</v>
      </c>
      <c r="L9" s="15">
        <v>7</v>
      </c>
      <c r="M9" s="79">
        <v>34.055999999999997</v>
      </c>
      <c r="N9" s="94">
        <v>34.055999999999997</v>
      </c>
      <c r="O9" s="63">
        <v>2530</v>
      </c>
      <c r="P9" s="64">
        <f>Table22457891011234567891011121314151617181920212223242526272829303132333438243[[#This Row],[PEMBULATAN]]*O9</f>
        <v>86161.68</v>
      </c>
    </row>
    <row r="10" spans="1:16" ht="26.25" customHeight="1" x14ac:dyDescent="0.2">
      <c r="A10" s="13"/>
      <c r="B10" s="73"/>
      <c r="C10" s="71" t="s">
        <v>1141</v>
      </c>
      <c r="D10" s="76" t="s">
        <v>56</v>
      </c>
      <c r="E10" s="12">
        <v>44519</v>
      </c>
      <c r="F10" s="74" t="s">
        <v>58</v>
      </c>
      <c r="G10" s="12">
        <v>44523</v>
      </c>
      <c r="H10" s="75" t="s">
        <v>845</v>
      </c>
      <c r="I10" s="15">
        <v>72</v>
      </c>
      <c r="J10" s="15">
        <v>50</v>
      </c>
      <c r="K10" s="15">
        <v>15</v>
      </c>
      <c r="L10" s="15">
        <v>10</v>
      </c>
      <c r="M10" s="79">
        <v>13.5</v>
      </c>
      <c r="N10" s="94">
        <v>15</v>
      </c>
      <c r="O10" s="63">
        <v>2530</v>
      </c>
      <c r="P10" s="64">
        <f>Table22457891011234567891011121314151617181920212223242526272829303132333438243[[#This Row],[PEMBULATAN]]*O10</f>
        <v>37950</v>
      </c>
    </row>
    <row r="11" spans="1:16" ht="26.25" customHeight="1" x14ac:dyDescent="0.2">
      <c r="A11" s="13"/>
      <c r="B11" s="73"/>
      <c r="C11" s="71" t="s">
        <v>1142</v>
      </c>
      <c r="D11" s="76" t="s">
        <v>56</v>
      </c>
      <c r="E11" s="12">
        <v>44519</v>
      </c>
      <c r="F11" s="74" t="s">
        <v>58</v>
      </c>
      <c r="G11" s="12">
        <v>44523</v>
      </c>
      <c r="H11" s="75" t="s">
        <v>845</v>
      </c>
      <c r="I11" s="15">
        <v>56</v>
      </c>
      <c r="J11" s="15">
        <v>50</v>
      </c>
      <c r="K11" s="15">
        <v>26</v>
      </c>
      <c r="L11" s="15">
        <v>9</v>
      </c>
      <c r="M11" s="79">
        <v>18.2</v>
      </c>
      <c r="N11" s="94">
        <v>18.2</v>
      </c>
      <c r="O11" s="63">
        <v>2530</v>
      </c>
      <c r="P11" s="64">
        <f>Table22457891011234567891011121314151617181920212223242526272829303132333438243[[#This Row],[PEMBULATAN]]*O11</f>
        <v>46046</v>
      </c>
    </row>
    <row r="12" spans="1:16" ht="26.25" customHeight="1" x14ac:dyDescent="0.2">
      <c r="A12" s="13"/>
      <c r="B12" s="73"/>
      <c r="C12" s="71" t="s">
        <v>1143</v>
      </c>
      <c r="D12" s="76" t="s">
        <v>56</v>
      </c>
      <c r="E12" s="12">
        <v>44519</v>
      </c>
      <c r="F12" s="74" t="s">
        <v>58</v>
      </c>
      <c r="G12" s="12">
        <v>44523</v>
      </c>
      <c r="H12" s="75" t="s">
        <v>845</v>
      </c>
      <c r="I12" s="15">
        <v>64</v>
      </c>
      <c r="J12" s="15">
        <v>64</v>
      </c>
      <c r="K12" s="15">
        <v>18</v>
      </c>
      <c r="L12" s="15">
        <v>15</v>
      </c>
      <c r="M12" s="79">
        <v>18.431999999999999</v>
      </c>
      <c r="N12" s="94">
        <v>19</v>
      </c>
      <c r="O12" s="63">
        <v>2530</v>
      </c>
      <c r="P12" s="64">
        <f>Table22457891011234567891011121314151617181920212223242526272829303132333438243[[#This Row],[PEMBULATAN]]*O12</f>
        <v>48070</v>
      </c>
    </row>
    <row r="13" spans="1:16" ht="22.5" customHeight="1" x14ac:dyDescent="0.2">
      <c r="A13" s="116" t="s">
        <v>30</v>
      </c>
      <c r="B13" s="117"/>
      <c r="C13" s="117"/>
      <c r="D13" s="117"/>
      <c r="E13" s="117"/>
      <c r="F13" s="117"/>
      <c r="G13" s="117"/>
      <c r="H13" s="117"/>
      <c r="I13" s="117"/>
      <c r="J13" s="117"/>
      <c r="K13" s="117"/>
      <c r="L13" s="118"/>
      <c r="M13" s="77">
        <f>SUBTOTAL(109,Table22457891011234567891011121314151617181920212223242526272829303132333438243[KG VOLUME])</f>
        <v>162.82599999999996</v>
      </c>
      <c r="N13" s="67">
        <f>SUM(N3:N12)</f>
        <v>201.30999999999997</v>
      </c>
      <c r="O13" s="119">
        <f>SUM(P3:P12)</f>
        <v>509314.3</v>
      </c>
      <c r="P13" s="120"/>
    </row>
    <row r="14" spans="1:16" ht="18" customHeight="1" x14ac:dyDescent="0.2">
      <c r="A14" s="84"/>
      <c r="B14" s="55" t="s">
        <v>42</v>
      </c>
      <c r="C14" s="54"/>
      <c r="D14" s="56" t="s">
        <v>43</v>
      </c>
      <c r="E14" s="84"/>
      <c r="F14" s="84"/>
      <c r="G14" s="84"/>
      <c r="H14" s="84"/>
      <c r="I14" s="84"/>
      <c r="J14" s="84"/>
      <c r="K14" s="84"/>
      <c r="L14" s="84"/>
      <c r="M14" s="85"/>
      <c r="N14" s="86" t="s">
        <v>51</v>
      </c>
      <c r="O14" s="87"/>
      <c r="P14" s="87">
        <f>O13*10%</f>
        <v>50931.43</v>
      </c>
    </row>
    <row r="15" spans="1:16" ht="18" customHeight="1" thickBot="1" x14ac:dyDescent="0.25">
      <c r="A15" s="84"/>
      <c r="B15" s="55"/>
      <c r="C15" s="54"/>
      <c r="D15" s="56"/>
      <c r="E15" s="84"/>
      <c r="F15" s="84"/>
      <c r="G15" s="84"/>
      <c r="H15" s="84"/>
      <c r="I15" s="84"/>
      <c r="J15" s="84"/>
      <c r="K15" s="84"/>
      <c r="L15" s="84"/>
      <c r="M15" s="85"/>
      <c r="N15" s="88" t="s">
        <v>52</v>
      </c>
      <c r="O15" s="89"/>
      <c r="P15" s="89">
        <f>O13-P14</f>
        <v>458382.87</v>
      </c>
    </row>
    <row r="16" spans="1:16" ht="18" customHeight="1" x14ac:dyDescent="0.2">
      <c r="A16" s="10"/>
      <c r="H16" s="62"/>
      <c r="N16" s="61" t="s">
        <v>31</v>
      </c>
      <c r="P16" s="68">
        <f>P15*1%</f>
        <v>4583.8287</v>
      </c>
    </row>
    <row r="17" spans="1:16" ht="18" customHeight="1" thickBot="1" x14ac:dyDescent="0.25">
      <c r="A17" s="10"/>
      <c r="H17" s="62"/>
      <c r="N17" s="61" t="s">
        <v>53</v>
      </c>
      <c r="P17" s="70">
        <f>P15*2%</f>
        <v>9167.6574000000001</v>
      </c>
    </row>
    <row r="18" spans="1:16" ht="18" customHeight="1" x14ac:dyDescent="0.2">
      <c r="A18" s="10"/>
      <c r="H18" s="62"/>
      <c r="N18" s="65" t="s">
        <v>32</v>
      </c>
      <c r="O18" s="66"/>
      <c r="P18" s="69">
        <f>P15+P16-P17</f>
        <v>453799.04129999998</v>
      </c>
    </row>
    <row r="20" spans="1:16" x14ac:dyDescent="0.2">
      <c r="A20" s="10"/>
      <c r="H20" s="62"/>
      <c r="P20" s="70"/>
    </row>
    <row r="21" spans="1:16" x14ac:dyDescent="0.2">
      <c r="A21" s="10"/>
      <c r="H21" s="62"/>
      <c r="O21" s="57"/>
      <c r="P21" s="70"/>
    </row>
    <row r="22" spans="1:16" s="3" customFormat="1" x14ac:dyDescent="0.25">
      <c r="A22" s="10"/>
      <c r="B22" s="2"/>
      <c r="C22" s="2"/>
      <c r="E22" s="11"/>
      <c r="H22" s="62"/>
      <c r="N22" s="14"/>
      <c r="O22" s="14"/>
      <c r="P22" s="14"/>
    </row>
    <row r="23" spans="1:16" s="3" customFormat="1" x14ac:dyDescent="0.25">
      <c r="A23" s="10"/>
      <c r="B23" s="2"/>
      <c r="C23" s="2"/>
      <c r="E23" s="11"/>
      <c r="H23" s="62"/>
      <c r="N23" s="14"/>
      <c r="O23" s="14"/>
      <c r="P23" s="14"/>
    </row>
    <row r="24" spans="1:16" s="3" customFormat="1" x14ac:dyDescent="0.25">
      <c r="A24" s="10"/>
      <c r="B24" s="2"/>
      <c r="C24" s="2"/>
      <c r="E24" s="11"/>
      <c r="H24" s="62"/>
      <c r="N24" s="14"/>
      <c r="O24" s="14"/>
      <c r="P24" s="14"/>
    </row>
    <row r="25" spans="1:16" s="3" customFormat="1" x14ac:dyDescent="0.25">
      <c r="A25" s="10"/>
      <c r="B25" s="2"/>
      <c r="C25" s="2"/>
      <c r="E25" s="11"/>
      <c r="H25" s="62"/>
      <c r="N25" s="14"/>
      <c r="O25" s="14"/>
      <c r="P25" s="14"/>
    </row>
    <row r="26" spans="1:16" s="3" customFormat="1" x14ac:dyDescent="0.25">
      <c r="A26" s="10"/>
      <c r="B26" s="2"/>
      <c r="C26" s="2"/>
      <c r="E26" s="11"/>
      <c r="H26" s="62"/>
      <c r="N26" s="14"/>
      <c r="O26" s="14"/>
      <c r="P26" s="14"/>
    </row>
    <row r="27" spans="1:16" s="3" customFormat="1" x14ac:dyDescent="0.25">
      <c r="A27" s="10"/>
      <c r="B27" s="2"/>
      <c r="C27" s="2"/>
      <c r="E27" s="11"/>
      <c r="H27" s="62"/>
      <c r="N27" s="14"/>
      <c r="O27" s="14"/>
      <c r="P27" s="14"/>
    </row>
    <row r="28" spans="1:16" s="3" customFormat="1" x14ac:dyDescent="0.25">
      <c r="A28" s="10"/>
      <c r="B28" s="2"/>
      <c r="C28" s="2"/>
      <c r="E28" s="11"/>
      <c r="H28" s="62"/>
      <c r="N28" s="14"/>
      <c r="O28" s="14"/>
      <c r="P28" s="14"/>
    </row>
    <row r="29" spans="1:16" s="3" customFormat="1" x14ac:dyDescent="0.25">
      <c r="A29" s="10"/>
      <c r="B29" s="2"/>
      <c r="C29" s="2"/>
      <c r="E29" s="11"/>
      <c r="H29" s="62"/>
      <c r="N29" s="14"/>
      <c r="O29" s="14"/>
      <c r="P29" s="14"/>
    </row>
    <row r="30" spans="1:16" s="3" customFormat="1" x14ac:dyDescent="0.25">
      <c r="A30" s="10"/>
      <c r="B30" s="2"/>
      <c r="C30" s="2"/>
      <c r="E30" s="11"/>
      <c r="H30" s="62"/>
      <c r="N30" s="14"/>
      <c r="O30" s="14"/>
      <c r="P30" s="14"/>
    </row>
    <row r="31" spans="1:16" s="3" customFormat="1" x14ac:dyDescent="0.25">
      <c r="A31" s="10"/>
      <c r="B31" s="2"/>
      <c r="C31" s="2"/>
      <c r="E31" s="11"/>
      <c r="H31" s="62"/>
      <c r="N31" s="14"/>
      <c r="O31" s="14"/>
      <c r="P31" s="14"/>
    </row>
    <row r="32" spans="1:16" s="3" customFormat="1" x14ac:dyDescent="0.25">
      <c r="A32" s="10"/>
      <c r="B32" s="2"/>
      <c r="C32" s="2"/>
      <c r="E32" s="11"/>
      <c r="H32" s="62"/>
      <c r="N32" s="14"/>
      <c r="O32" s="14"/>
      <c r="P32" s="14"/>
    </row>
    <row r="33" spans="1:16" s="3" customFormat="1" x14ac:dyDescent="0.25">
      <c r="A33" s="10"/>
      <c r="B33" s="2"/>
      <c r="C33" s="2"/>
      <c r="E33" s="11"/>
      <c r="H33" s="62"/>
      <c r="N33" s="14"/>
      <c r="O33" s="14"/>
      <c r="P33" s="14"/>
    </row>
  </sheetData>
  <mergeCells count="2">
    <mergeCell ref="A13:L13"/>
    <mergeCell ref="O13:P13"/>
  </mergeCells>
  <conditionalFormatting sqref="B3:B12">
    <cfRule type="duplicateValues" dxfId="495" priority="70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47"/>
  <sheetViews>
    <sheetView workbookViewId="0">
      <pane xSplit="7" ySplit="2" topLeftCell="H42" activePane="bottomRight" state="frozen"/>
      <selection pane="topRight" activeCell="H1" sqref="H1"/>
      <selection pane="bottomLeft" activeCell="A3" sqref="A3"/>
      <selection pane="bottomRight" activeCell="M50" sqref="M50"/>
    </sheetView>
  </sheetViews>
  <sheetFormatPr defaultRowHeight="15" x14ac:dyDescent="0.2"/>
  <cols>
    <col min="1" max="1" width="8" style="4" customWidth="1"/>
    <col min="2" max="2" width="20.140625" style="2" customWidth="1"/>
    <col min="3" max="3" width="15.28515625" style="2" customWidth="1"/>
    <col min="4" max="4" width="10.7109375" style="3" customWidth="1"/>
    <col min="5" max="5" width="8" style="11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8" t="s">
        <v>44</v>
      </c>
      <c r="B2" s="7" t="s">
        <v>7</v>
      </c>
      <c r="C2" s="7" t="s">
        <v>0</v>
      </c>
      <c r="D2" s="7" t="s">
        <v>1</v>
      </c>
      <c r="E2" s="59" t="s">
        <v>4</v>
      </c>
      <c r="F2" s="7" t="s">
        <v>3</v>
      </c>
      <c r="G2" s="7" t="s">
        <v>5</v>
      </c>
      <c r="H2" s="59" t="s">
        <v>2</v>
      </c>
      <c r="I2" s="7" t="s">
        <v>39</v>
      </c>
      <c r="J2" s="7" t="s">
        <v>40</v>
      </c>
      <c r="K2" s="7" t="s">
        <v>41</v>
      </c>
      <c r="L2" s="60" t="s">
        <v>45</v>
      </c>
      <c r="M2" s="60" t="s">
        <v>46</v>
      </c>
      <c r="N2" s="60" t="s">
        <v>6</v>
      </c>
      <c r="O2" s="60" t="s">
        <v>47</v>
      </c>
      <c r="P2" s="60" t="s">
        <v>48</v>
      </c>
    </row>
    <row r="3" spans="1:16" ht="24.75" customHeight="1" x14ac:dyDescent="0.2">
      <c r="A3" s="81">
        <v>403889</v>
      </c>
      <c r="B3" s="72" t="s">
        <v>1144</v>
      </c>
      <c r="C3" s="8" t="s">
        <v>1145</v>
      </c>
      <c r="D3" s="74" t="s">
        <v>56</v>
      </c>
      <c r="E3" s="12">
        <v>44519</v>
      </c>
      <c r="F3" s="74" t="s">
        <v>58</v>
      </c>
      <c r="G3" s="12">
        <v>44523</v>
      </c>
      <c r="H3" s="9" t="s">
        <v>845</v>
      </c>
      <c r="I3" s="1">
        <v>53</v>
      </c>
      <c r="J3" s="1">
        <v>45</v>
      </c>
      <c r="K3" s="1">
        <v>48</v>
      </c>
      <c r="L3" s="1">
        <v>11</v>
      </c>
      <c r="M3" s="78">
        <v>28.62</v>
      </c>
      <c r="N3" s="94">
        <v>28.62</v>
      </c>
      <c r="O3" s="63">
        <v>2530</v>
      </c>
      <c r="P3" s="64">
        <f>Table22457891011234567891011121314151617181920212223242526272829303132333438244[[#This Row],[PEMBULATAN]]*O3</f>
        <v>72408.600000000006</v>
      </c>
    </row>
    <row r="4" spans="1:16" ht="24.75" customHeight="1" x14ac:dyDescent="0.2">
      <c r="A4" s="13"/>
      <c r="B4" s="73"/>
      <c r="C4" s="71" t="s">
        <v>1146</v>
      </c>
      <c r="D4" s="76" t="s">
        <v>56</v>
      </c>
      <c r="E4" s="12">
        <v>44519</v>
      </c>
      <c r="F4" s="74" t="s">
        <v>58</v>
      </c>
      <c r="G4" s="12">
        <v>44523</v>
      </c>
      <c r="H4" s="75" t="s">
        <v>845</v>
      </c>
      <c r="I4" s="15">
        <v>85</v>
      </c>
      <c r="J4" s="15">
        <v>58</v>
      </c>
      <c r="K4" s="15">
        <v>45</v>
      </c>
      <c r="L4" s="15">
        <v>14</v>
      </c>
      <c r="M4" s="79">
        <v>55.462499999999999</v>
      </c>
      <c r="N4" s="94">
        <v>56</v>
      </c>
      <c r="O4" s="63">
        <v>2530</v>
      </c>
      <c r="P4" s="64">
        <f>Table22457891011234567891011121314151617181920212223242526272829303132333438244[[#This Row],[PEMBULATAN]]*O4</f>
        <v>141680</v>
      </c>
    </row>
    <row r="5" spans="1:16" ht="24.75" customHeight="1" x14ac:dyDescent="0.2">
      <c r="A5" s="13"/>
      <c r="B5" s="73"/>
      <c r="C5" s="71" t="s">
        <v>1147</v>
      </c>
      <c r="D5" s="76" t="s">
        <v>56</v>
      </c>
      <c r="E5" s="12">
        <v>44519</v>
      </c>
      <c r="F5" s="74" t="s">
        <v>58</v>
      </c>
      <c r="G5" s="12">
        <v>44523</v>
      </c>
      <c r="H5" s="75" t="s">
        <v>845</v>
      </c>
      <c r="I5" s="15">
        <v>95</v>
      </c>
      <c r="J5" s="15">
        <v>62</v>
      </c>
      <c r="K5" s="15">
        <v>36</v>
      </c>
      <c r="L5" s="15">
        <v>20</v>
      </c>
      <c r="M5" s="79">
        <v>53.01</v>
      </c>
      <c r="N5" s="94">
        <v>53.01</v>
      </c>
      <c r="O5" s="63">
        <v>2530</v>
      </c>
      <c r="P5" s="64">
        <f>Table22457891011234567891011121314151617181920212223242526272829303132333438244[[#This Row],[PEMBULATAN]]*O5</f>
        <v>134115.29999999999</v>
      </c>
    </row>
    <row r="6" spans="1:16" ht="24.75" customHeight="1" x14ac:dyDescent="0.2">
      <c r="A6" s="13"/>
      <c r="B6" s="73"/>
      <c r="C6" s="71" t="s">
        <v>1148</v>
      </c>
      <c r="D6" s="76" t="s">
        <v>56</v>
      </c>
      <c r="E6" s="12">
        <v>44519</v>
      </c>
      <c r="F6" s="74" t="s">
        <v>58</v>
      </c>
      <c r="G6" s="12">
        <v>44523</v>
      </c>
      <c r="H6" s="75" t="s">
        <v>845</v>
      </c>
      <c r="I6" s="15">
        <v>76</v>
      </c>
      <c r="J6" s="15">
        <v>60</v>
      </c>
      <c r="K6" s="15">
        <v>28</v>
      </c>
      <c r="L6" s="15">
        <v>10</v>
      </c>
      <c r="M6" s="79">
        <v>31.92</v>
      </c>
      <c r="N6" s="94">
        <v>31.92</v>
      </c>
      <c r="O6" s="63">
        <v>2530</v>
      </c>
      <c r="P6" s="64">
        <f>Table22457891011234567891011121314151617181920212223242526272829303132333438244[[#This Row],[PEMBULATAN]]*O6</f>
        <v>80757.600000000006</v>
      </c>
    </row>
    <row r="7" spans="1:16" ht="24.75" customHeight="1" x14ac:dyDescent="0.2">
      <c r="A7" s="13"/>
      <c r="B7" s="73"/>
      <c r="C7" s="71" t="s">
        <v>1149</v>
      </c>
      <c r="D7" s="76" t="s">
        <v>56</v>
      </c>
      <c r="E7" s="12">
        <v>44519</v>
      </c>
      <c r="F7" s="74" t="s">
        <v>58</v>
      </c>
      <c r="G7" s="12">
        <v>44523</v>
      </c>
      <c r="H7" s="75" t="s">
        <v>845</v>
      </c>
      <c r="I7" s="15">
        <v>70</v>
      </c>
      <c r="J7" s="15">
        <v>30</v>
      </c>
      <c r="K7" s="15">
        <v>20</v>
      </c>
      <c r="L7" s="15">
        <v>20</v>
      </c>
      <c r="M7" s="79">
        <v>10.5</v>
      </c>
      <c r="N7" s="94">
        <v>21</v>
      </c>
      <c r="O7" s="63">
        <v>2530</v>
      </c>
      <c r="P7" s="64">
        <f>Table22457891011234567891011121314151617181920212223242526272829303132333438244[[#This Row],[PEMBULATAN]]*O7</f>
        <v>53130</v>
      </c>
    </row>
    <row r="8" spans="1:16" ht="24.75" customHeight="1" x14ac:dyDescent="0.2">
      <c r="A8" s="13"/>
      <c r="B8" s="73"/>
      <c r="C8" s="71" t="s">
        <v>1150</v>
      </c>
      <c r="D8" s="76" t="s">
        <v>56</v>
      </c>
      <c r="E8" s="12">
        <v>44519</v>
      </c>
      <c r="F8" s="74" t="s">
        <v>58</v>
      </c>
      <c r="G8" s="12">
        <v>44523</v>
      </c>
      <c r="H8" s="75" t="s">
        <v>845</v>
      </c>
      <c r="I8" s="15">
        <v>100</v>
      </c>
      <c r="J8" s="15">
        <v>57</v>
      </c>
      <c r="K8" s="15">
        <v>28</v>
      </c>
      <c r="L8" s="15">
        <v>8</v>
      </c>
      <c r="M8" s="79">
        <v>39.9</v>
      </c>
      <c r="N8" s="94">
        <v>39.9</v>
      </c>
      <c r="O8" s="63">
        <v>2530</v>
      </c>
      <c r="P8" s="64">
        <f>Table22457891011234567891011121314151617181920212223242526272829303132333438244[[#This Row],[PEMBULATAN]]*O8</f>
        <v>100947</v>
      </c>
    </row>
    <row r="9" spans="1:16" ht="24.75" customHeight="1" x14ac:dyDescent="0.2">
      <c r="A9" s="13"/>
      <c r="B9" s="73"/>
      <c r="C9" s="71" t="s">
        <v>1151</v>
      </c>
      <c r="D9" s="76" t="s">
        <v>56</v>
      </c>
      <c r="E9" s="12">
        <v>44519</v>
      </c>
      <c r="F9" s="74" t="s">
        <v>58</v>
      </c>
      <c r="G9" s="12">
        <v>44523</v>
      </c>
      <c r="H9" s="75" t="s">
        <v>845</v>
      </c>
      <c r="I9" s="15">
        <v>46</v>
      </c>
      <c r="J9" s="15">
        <v>36</v>
      </c>
      <c r="K9" s="15">
        <v>18</v>
      </c>
      <c r="L9" s="15">
        <v>16</v>
      </c>
      <c r="M9" s="79">
        <v>7.452</v>
      </c>
      <c r="N9" s="94">
        <v>17</v>
      </c>
      <c r="O9" s="63">
        <v>2530</v>
      </c>
      <c r="P9" s="64">
        <f>Table22457891011234567891011121314151617181920212223242526272829303132333438244[[#This Row],[PEMBULATAN]]*O9</f>
        <v>43010</v>
      </c>
    </row>
    <row r="10" spans="1:16" ht="24.75" customHeight="1" x14ac:dyDescent="0.2">
      <c r="A10" s="13"/>
      <c r="B10" s="73"/>
      <c r="C10" s="71" t="s">
        <v>1152</v>
      </c>
      <c r="D10" s="76" t="s">
        <v>56</v>
      </c>
      <c r="E10" s="12">
        <v>44519</v>
      </c>
      <c r="F10" s="74" t="s">
        <v>58</v>
      </c>
      <c r="G10" s="12">
        <v>44523</v>
      </c>
      <c r="H10" s="75" t="s">
        <v>845</v>
      </c>
      <c r="I10" s="15">
        <v>96</v>
      </c>
      <c r="J10" s="15">
        <v>53</v>
      </c>
      <c r="K10" s="15">
        <v>22</v>
      </c>
      <c r="L10" s="15">
        <v>8</v>
      </c>
      <c r="M10" s="79">
        <v>27.984000000000002</v>
      </c>
      <c r="N10" s="94">
        <v>27.984000000000002</v>
      </c>
      <c r="O10" s="63">
        <v>2530</v>
      </c>
      <c r="P10" s="64">
        <f>Table22457891011234567891011121314151617181920212223242526272829303132333438244[[#This Row],[PEMBULATAN]]*O10</f>
        <v>70799.520000000004</v>
      </c>
    </row>
    <row r="11" spans="1:16" ht="24.75" customHeight="1" x14ac:dyDescent="0.2">
      <c r="A11" s="13"/>
      <c r="B11" s="73"/>
      <c r="C11" s="71" t="s">
        <v>1153</v>
      </c>
      <c r="D11" s="76" t="s">
        <v>56</v>
      </c>
      <c r="E11" s="12">
        <v>44519</v>
      </c>
      <c r="F11" s="74" t="s">
        <v>58</v>
      </c>
      <c r="G11" s="12">
        <v>44523</v>
      </c>
      <c r="H11" s="75" t="s">
        <v>845</v>
      </c>
      <c r="I11" s="15">
        <v>67</v>
      </c>
      <c r="J11" s="15">
        <v>45</v>
      </c>
      <c r="K11" s="15">
        <v>28</v>
      </c>
      <c r="L11" s="15">
        <v>20</v>
      </c>
      <c r="M11" s="79">
        <v>21.105</v>
      </c>
      <c r="N11" s="94">
        <v>21.105</v>
      </c>
      <c r="O11" s="63">
        <v>2530</v>
      </c>
      <c r="P11" s="64">
        <f>Table22457891011234567891011121314151617181920212223242526272829303132333438244[[#This Row],[PEMBULATAN]]*O11</f>
        <v>53395.65</v>
      </c>
    </row>
    <row r="12" spans="1:16" ht="24.75" customHeight="1" x14ac:dyDescent="0.2">
      <c r="A12" s="13"/>
      <c r="B12" s="73"/>
      <c r="C12" s="71" t="s">
        <v>1154</v>
      </c>
      <c r="D12" s="76" t="s">
        <v>56</v>
      </c>
      <c r="E12" s="12">
        <v>44519</v>
      </c>
      <c r="F12" s="74" t="s">
        <v>58</v>
      </c>
      <c r="G12" s="12">
        <v>44523</v>
      </c>
      <c r="H12" s="75" t="s">
        <v>845</v>
      </c>
      <c r="I12" s="15">
        <v>187</v>
      </c>
      <c r="J12" s="15">
        <v>48</v>
      </c>
      <c r="K12" s="15">
        <v>22</v>
      </c>
      <c r="L12" s="15">
        <v>18</v>
      </c>
      <c r="M12" s="79">
        <v>49.368000000000002</v>
      </c>
      <c r="N12" s="94">
        <v>50</v>
      </c>
      <c r="O12" s="63">
        <v>2530</v>
      </c>
      <c r="P12" s="64">
        <f>Table22457891011234567891011121314151617181920212223242526272829303132333438244[[#This Row],[PEMBULATAN]]*O12</f>
        <v>126500</v>
      </c>
    </row>
    <row r="13" spans="1:16" ht="24.75" customHeight="1" x14ac:dyDescent="0.2">
      <c r="A13" s="13"/>
      <c r="B13" s="73"/>
      <c r="C13" s="71" t="s">
        <v>1155</v>
      </c>
      <c r="D13" s="76" t="s">
        <v>56</v>
      </c>
      <c r="E13" s="12">
        <v>44519</v>
      </c>
      <c r="F13" s="74" t="s">
        <v>58</v>
      </c>
      <c r="G13" s="12">
        <v>44523</v>
      </c>
      <c r="H13" s="75" t="s">
        <v>845</v>
      </c>
      <c r="I13" s="15">
        <v>72</v>
      </c>
      <c r="J13" s="15">
        <v>57</v>
      </c>
      <c r="K13" s="15">
        <v>35</v>
      </c>
      <c r="L13" s="15">
        <v>10</v>
      </c>
      <c r="M13" s="79">
        <v>35.909999999999997</v>
      </c>
      <c r="N13" s="94">
        <v>35.909999999999997</v>
      </c>
      <c r="O13" s="63">
        <v>2530</v>
      </c>
      <c r="P13" s="64">
        <f>Table22457891011234567891011121314151617181920212223242526272829303132333438244[[#This Row],[PEMBULATAN]]*O13</f>
        <v>90852.299999999988</v>
      </c>
    </row>
    <row r="14" spans="1:16" ht="24.75" customHeight="1" x14ac:dyDescent="0.2">
      <c r="A14" s="13"/>
      <c r="B14" s="73"/>
      <c r="C14" s="71" t="s">
        <v>1156</v>
      </c>
      <c r="D14" s="76" t="s">
        <v>56</v>
      </c>
      <c r="E14" s="12">
        <v>44519</v>
      </c>
      <c r="F14" s="74" t="s">
        <v>58</v>
      </c>
      <c r="G14" s="12">
        <v>44523</v>
      </c>
      <c r="H14" s="75" t="s">
        <v>845</v>
      </c>
      <c r="I14" s="15">
        <v>110</v>
      </c>
      <c r="J14" s="15">
        <v>38</v>
      </c>
      <c r="K14" s="15">
        <v>20</v>
      </c>
      <c r="L14" s="15">
        <v>18</v>
      </c>
      <c r="M14" s="79">
        <v>20.9</v>
      </c>
      <c r="N14" s="94">
        <v>20.9</v>
      </c>
      <c r="O14" s="63">
        <v>2530</v>
      </c>
      <c r="P14" s="64">
        <f>Table22457891011234567891011121314151617181920212223242526272829303132333438244[[#This Row],[PEMBULATAN]]*O14</f>
        <v>52877</v>
      </c>
    </row>
    <row r="15" spans="1:16" ht="24.75" customHeight="1" x14ac:dyDescent="0.2">
      <c r="A15" s="13"/>
      <c r="B15" s="73"/>
      <c r="C15" s="71" t="s">
        <v>1157</v>
      </c>
      <c r="D15" s="76" t="s">
        <v>56</v>
      </c>
      <c r="E15" s="12">
        <v>44519</v>
      </c>
      <c r="F15" s="74" t="s">
        <v>58</v>
      </c>
      <c r="G15" s="12">
        <v>44523</v>
      </c>
      <c r="H15" s="75" t="s">
        <v>845</v>
      </c>
      <c r="I15" s="15">
        <v>40</v>
      </c>
      <c r="J15" s="15">
        <v>27</v>
      </c>
      <c r="K15" s="15">
        <v>27</v>
      </c>
      <c r="L15" s="15">
        <v>9</v>
      </c>
      <c r="M15" s="79">
        <v>7.29</v>
      </c>
      <c r="N15" s="94">
        <v>9</v>
      </c>
      <c r="O15" s="63">
        <v>2530</v>
      </c>
      <c r="P15" s="64">
        <f>Table22457891011234567891011121314151617181920212223242526272829303132333438244[[#This Row],[PEMBULATAN]]*O15</f>
        <v>22770</v>
      </c>
    </row>
    <row r="16" spans="1:16" ht="24.75" customHeight="1" x14ac:dyDescent="0.2">
      <c r="A16" s="13"/>
      <c r="B16" s="73"/>
      <c r="C16" s="71" t="s">
        <v>1158</v>
      </c>
      <c r="D16" s="76" t="s">
        <v>56</v>
      </c>
      <c r="E16" s="12">
        <v>44519</v>
      </c>
      <c r="F16" s="74" t="s">
        <v>58</v>
      </c>
      <c r="G16" s="12">
        <v>44523</v>
      </c>
      <c r="H16" s="75" t="s">
        <v>845</v>
      </c>
      <c r="I16" s="15">
        <v>31</v>
      </c>
      <c r="J16" s="15">
        <v>27</v>
      </c>
      <c r="K16" s="15">
        <v>25</v>
      </c>
      <c r="L16" s="15">
        <v>20</v>
      </c>
      <c r="M16" s="79">
        <v>5.2312500000000002</v>
      </c>
      <c r="N16" s="94">
        <v>20</v>
      </c>
      <c r="O16" s="63">
        <v>2530</v>
      </c>
      <c r="P16" s="64">
        <f>Table22457891011234567891011121314151617181920212223242526272829303132333438244[[#This Row],[PEMBULATAN]]*O16</f>
        <v>50600</v>
      </c>
    </row>
    <row r="17" spans="1:16" ht="24.75" customHeight="1" x14ac:dyDescent="0.2">
      <c r="A17" s="13"/>
      <c r="B17" s="73"/>
      <c r="C17" s="71" t="s">
        <v>1159</v>
      </c>
      <c r="D17" s="76" t="s">
        <v>56</v>
      </c>
      <c r="E17" s="12">
        <v>44519</v>
      </c>
      <c r="F17" s="74" t="s">
        <v>58</v>
      </c>
      <c r="G17" s="12">
        <v>44523</v>
      </c>
      <c r="H17" s="75" t="s">
        <v>845</v>
      </c>
      <c r="I17" s="15">
        <v>85</v>
      </c>
      <c r="J17" s="15">
        <v>64</v>
      </c>
      <c r="K17" s="15">
        <v>10</v>
      </c>
      <c r="L17" s="15">
        <v>7</v>
      </c>
      <c r="M17" s="79">
        <v>13.6</v>
      </c>
      <c r="N17" s="94">
        <v>13.6</v>
      </c>
      <c r="O17" s="63">
        <v>2530</v>
      </c>
      <c r="P17" s="64">
        <f>Table22457891011234567891011121314151617181920212223242526272829303132333438244[[#This Row],[PEMBULATAN]]*O17</f>
        <v>34408</v>
      </c>
    </row>
    <row r="18" spans="1:16" ht="24.75" customHeight="1" x14ac:dyDescent="0.2">
      <c r="A18" s="13"/>
      <c r="B18" s="73"/>
      <c r="C18" s="71" t="s">
        <v>1160</v>
      </c>
      <c r="D18" s="76" t="s">
        <v>56</v>
      </c>
      <c r="E18" s="12">
        <v>44519</v>
      </c>
      <c r="F18" s="74" t="s">
        <v>58</v>
      </c>
      <c r="G18" s="12">
        <v>44523</v>
      </c>
      <c r="H18" s="75" t="s">
        <v>845</v>
      </c>
      <c r="I18" s="15">
        <v>42</v>
      </c>
      <c r="J18" s="15">
        <v>33</v>
      </c>
      <c r="K18" s="15">
        <v>33</v>
      </c>
      <c r="L18" s="15">
        <v>8</v>
      </c>
      <c r="M18" s="79">
        <v>11.4345</v>
      </c>
      <c r="N18" s="94">
        <v>12</v>
      </c>
      <c r="O18" s="63">
        <v>2530</v>
      </c>
      <c r="P18" s="64">
        <f>Table22457891011234567891011121314151617181920212223242526272829303132333438244[[#This Row],[PEMBULATAN]]*O18</f>
        <v>30360</v>
      </c>
    </row>
    <row r="19" spans="1:16" ht="24.75" customHeight="1" x14ac:dyDescent="0.2">
      <c r="A19" s="13"/>
      <c r="B19" s="73"/>
      <c r="C19" s="71" t="s">
        <v>1161</v>
      </c>
      <c r="D19" s="76" t="s">
        <v>56</v>
      </c>
      <c r="E19" s="12">
        <v>44519</v>
      </c>
      <c r="F19" s="74" t="s">
        <v>58</v>
      </c>
      <c r="G19" s="12">
        <v>44523</v>
      </c>
      <c r="H19" s="75" t="s">
        <v>845</v>
      </c>
      <c r="I19" s="15">
        <v>82</v>
      </c>
      <c r="J19" s="15">
        <v>30</v>
      </c>
      <c r="K19" s="15">
        <v>16</v>
      </c>
      <c r="L19" s="15">
        <v>11</v>
      </c>
      <c r="M19" s="79">
        <v>9.84</v>
      </c>
      <c r="N19" s="94">
        <v>11</v>
      </c>
      <c r="O19" s="63">
        <v>2530</v>
      </c>
      <c r="P19" s="64">
        <f>Table22457891011234567891011121314151617181920212223242526272829303132333438244[[#This Row],[PEMBULATAN]]*O19</f>
        <v>27830</v>
      </c>
    </row>
    <row r="20" spans="1:16" ht="24.75" customHeight="1" x14ac:dyDescent="0.2">
      <c r="A20" s="13"/>
      <c r="B20" s="73"/>
      <c r="C20" s="71" t="s">
        <v>1162</v>
      </c>
      <c r="D20" s="76" t="s">
        <v>56</v>
      </c>
      <c r="E20" s="12">
        <v>44519</v>
      </c>
      <c r="F20" s="74" t="s">
        <v>58</v>
      </c>
      <c r="G20" s="12">
        <v>44523</v>
      </c>
      <c r="H20" s="75" t="s">
        <v>845</v>
      </c>
      <c r="I20" s="15">
        <v>60</v>
      </c>
      <c r="J20" s="15">
        <v>40</v>
      </c>
      <c r="K20" s="15">
        <v>46</v>
      </c>
      <c r="L20" s="15">
        <v>28</v>
      </c>
      <c r="M20" s="79">
        <v>27.6</v>
      </c>
      <c r="N20" s="94">
        <v>28</v>
      </c>
      <c r="O20" s="63">
        <v>2530</v>
      </c>
      <c r="P20" s="64">
        <f>Table22457891011234567891011121314151617181920212223242526272829303132333438244[[#This Row],[PEMBULATAN]]*O20</f>
        <v>70840</v>
      </c>
    </row>
    <row r="21" spans="1:16" ht="24.75" customHeight="1" x14ac:dyDescent="0.2">
      <c r="A21" s="13"/>
      <c r="B21" s="73"/>
      <c r="C21" s="71" t="s">
        <v>1163</v>
      </c>
      <c r="D21" s="76" t="s">
        <v>56</v>
      </c>
      <c r="E21" s="12">
        <v>44519</v>
      </c>
      <c r="F21" s="74" t="s">
        <v>58</v>
      </c>
      <c r="G21" s="12">
        <v>44523</v>
      </c>
      <c r="H21" s="75" t="s">
        <v>845</v>
      </c>
      <c r="I21" s="15">
        <v>62</v>
      </c>
      <c r="J21" s="15">
        <v>37</v>
      </c>
      <c r="K21" s="15">
        <v>20</v>
      </c>
      <c r="L21" s="15">
        <v>6</v>
      </c>
      <c r="M21" s="79">
        <v>11.47</v>
      </c>
      <c r="N21" s="94">
        <v>12</v>
      </c>
      <c r="O21" s="63">
        <v>2530</v>
      </c>
      <c r="P21" s="64">
        <f>Table22457891011234567891011121314151617181920212223242526272829303132333438244[[#This Row],[PEMBULATAN]]*O21</f>
        <v>30360</v>
      </c>
    </row>
    <row r="22" spans="1:16" ht="24.75" customHeight="1" x14ac:dyDescent="0.2">
      <c r="A22" s="13"/>
      <c r="B22" s="73"/>
      <c r="C22" s="71" t="s">
        <v>1164</v>
      </c>
      <c r="D22" s="76" t="s">
        <v>56</v>
      </c>
      <c r="E22" s="12">
        <v>44519</v>
      </c>
      <c r="F22" s="74" t="s">
        <v>58</v>
      </c>
      <c r="G22" s="12">
        <v>44523</v>
      </c>
      <c r="H22" s="75" t="s">
        <v>845</v>
      </c>
      <c r="I22" s="15">
        <v>37</v>
      </c>
      <c r="J22" s="15">
        <v>30</v>
      </c>
      <c r="K22" s="15">
        <v>25</v>
      </c>
      <c r="L22" s="15">
        <v>9</v>
      </c>
      <c r="M22" s="79">
        <v>6.9375</v>
      </c>
      <c r="N22" s="94">
        <v>9</v>
      </c>
      <c r="O22" s="63">
        <v>2530</v>
      </c>
      <c r="P22" s="64">
        <f>Table22457891011234567891011121314151617181920212223242526272829303132333438244[[#This Row],[PEMBULATAN]]*O22</f>
        <v>22770</v>
      </c>
    </row>
    <row r="23" spans="1:16" ht="24.75" customHeight="1" x14ac:dyDescent="0.2">
      <c r="A23" s="13"/>
      <c r="B23" s="73"/>
      <c r="C23" s="71" t="s">
        <v>1165</v>
      </c>
      <c r="D23" s="76" t="s">
        <v>56</v>
      </c>
      <c r="E23" s="12">
        <v>44519</v>
      </c>
      <c r="F23" s="74" t="s">
        <v>58</v>
      </c>
      <c r="G23" s="12">
        <v>44523</v>
      </c>
      <c r="H23" s="75" t="s">
        <v>845</v>
      </c>
      <c r="I23" s="15">
        <v>116</v>
      </c>
      <c r="J23" s="15">
        <v>47</v>
      </c>
      <c r="K23" s="15">
        <v>10</v>
      </c>
      <c r="L23" s="15">
        <v>9</v>
      </c>
      <c r="M23" s="79">
        <v>13.63</v>
      </c>
      <c r="N23" s="94">
        <v>13.63</v>
      </c>
      <c r="O23" s="63">
        <v>2530</v>
      </c>
      <c r="P23" s="64">
        <f>Table22457891011234567891011121314151617181920212223242526272829303132333438244[[#This Row],[PEMBULATAN]]*O23</f>
        <v>34483.9</v>
      </c>
    </row>
    <row r="24" spans="1:16" ht="24.75" customHeight="1" x14ac:dyDescent="0.2">
      <c r="A24" s="13"/>
      <c r="B24" s="73"/>
      <c r="C24" s="71" t="s">
        <v>1166</v>
      </c>
      <c r="D24" s="76" t="s">
        <v>56</v>
      </c>
      <c r="E24" s="12">
        <v>44519</v>
      </c>
      <c r="F24" s="74" t="s">
        <v>58</v>
      </c>
      <c r="G24" s="12">
        <v>44523</v>
      </c>
      <c r="H24" s="75" t="s">
        <v>845</v>
      </c>
      <c r="I24" s="15">
        <v>100</v>
      </c>
      <c r="J24" s="15">
        <v>15</v>
      </c>
      <c r="K24" s="15">
        <v>10</v>
      </c>
      <c r="L24" s="15">
        <v>6</v>
      </c>
      <c r="M24" s="79">
        <v>3.75</v>
      </c>
      <c r="N24" s="94">
        <v>6</v>
      </c>
      <c r="O24" s="63">
        <v>2530</v>
      </c>
      <c r="P24" s="64">
        <f>Table22457891011234567891011121314151617181920212223242526272829303132333438244[[#This Row],[PEMBULATAN]]*O24</f>
        <v>15180</v>
      </c>
    </row>
    <row r="25" spans="1:16" ht="24.75" customHeight="1" x14ac:dyDescent="0.2">
      <c r="A25" s="13"/>
      <c r="B25" s="73"/>
      <c r="C25" s="71" t="s">
        <v>1167</v>
      </c>
      <c r="D25" s="76" t="s">
        <v>56</v>
      </c>
      <c r="E25" s="12">
        <v>44519</v>
      </c>
      <c r="F25" s="74" t="s">
        <v>58</v>
      </c>
      <c r="G25" s="12">
        <v>44523</v>
      </c>
      <c r="H25" s="75" t="s">
        <v>845</v>
      </c>
      <c r="I25" s="15">
        <v>114</v>
      </c>
      <c r="J25" s="15">
        <v>44</v>
      </c>
      <c r="K25" s="15">
        <v>10</v>
      </c>
      <c r="L25" s="15">
        <v>5</v>
      </c>
      <c r="M25" s="79">
        <v>12.54</v>
      </c>
      <c r="N25" s="94">
        <v>12.54</v>
      </c>
      <c r="O25" s="63">
        <v>2530</v>
      </c>
      <c r="P25" s="64">
        <f>Table22457891011234567891011121314151617181920212223242526272829303132333438244[[#This Row],[PEMBULATAN]]*O25</f>
        <v>31726.199999999997</v>
      </c>
    </row>
    <row r="26" spans="1:16" ht="24.75" customHeight="1" x14ac:dyDescent="0.2">
      <c r="A26" s="13"/>
      <c r="B26" s="73"/>
      <c r="C26" s="71" t="s">
        <v>1168</v>
      </c>
      <c r="D26" s="76" t="s">
        <v>56</v>
      </c>
      <c r="E26" s="12">
        <v>44519</v>
      </c>
      <c r="F26" s="74" t="s">
        <v>58</v>
      </c>
      <c r="G26" s="12">
        <v>44523</v>
      </c>
      <c r="H26" s="75" t="s">
        <v>845</v>
      </c>
      <c r="I26" s="15">
        <v>114</v>
      </c>
      <c r="J26" s="15">
        <v>44</v>
      </c>
      <c r="K26" s="15">
        <v>10</v>
      </c>
      <c r="L26" s="15">
        <v>5</v>
      </c>
      <c r="M26" s="79">
        <v>12.54</v>
      </c>
      <c r="N26" s="94">
        <v>12.54</v>
      </c>
      <c r="O26" s="63">
        <v>2530</v>
      </c>
      <c r="P26" s="64">
        <f>Table22457891011234567891011121314151617181920212223242526272829303132333438244[[#This Row],[PEMBULATAN]]*O26</f>
        <v>31726.199999999997</v>
      </c>
    </row>
    <row r="27" spans="1:16" ht="24.75" customHeight="1" x14ac:dyDescent="0.2">
      <c r="A27" s="13"/>
      <c r="B27" s="73"/>
      <c r="C27" s="71" t="s">
        <v>1169</v>
      </c>
      <c r="D27" s="76" t="s">
        <v>56</v>
      </c>
      <c r="E27" s="12">
        <v>44519</v>
      </c>
      <c r="F27" s="74" t="s">
        <v>58</v>
      </c>
      <c r="G27" s="12">
        <v>44523</v>
      </c>
      <c r="H27" s="75" t="s">
        <v>845</v>
      </c>
      <c r="I27" s="15">
        <v>42</v>
      </c>
      <c r="J27" s="15">
        <v>40</v>
      </c>
      <c r="K27" s="15">
        <v>44</v>
      </c>
      <c r="L27" s="15">
        <v>5</v>
      </c>
      <c r="M27" s="79">
        <v>18.48</v>
      </c>
      <c r="N27" s="94">
        <v>19</v>
      </c>
      <c r="O27" s="63">
        <v>2530</v>
      </c>
      <c r="P27" s="64">
        <f>Table22457891011234567891011121314151617181920212223242526272829303132333438244[[#This Row],[PEMBULATAN]]*O27</f>
        <v>48070</v>
      </c>
    </row>
    <row r="28" spans="1:16" ht="24.75" customHeight="1" x14ac:dyDescent="0.2">
      <c r="A28" s="13"/>
      <c r="B28" s="73"/>
      <c r="C28" s="71" t="s">
        <v>1170</v>
      </c>
      <c r="D28" s="76" t="s">
        <v>56</v>
      </c>
      <c r="E28" s="12">
        <v>44519</v>
      </c>
      <c r="F28" s="74" t="s">
        <v>58</v>
      </c>
      <c r="G28" s="12">
        <v>44523</v>
      </c>
      <c r="H28" s="75" t="s">
        <v>845</v>
      </c>
      <c r="I28" s="15">
        <v>60</v>
      </c>
      <c r="J28" s="15">
        <v>60</v>
      </c>
      <c r="K28" s="15">
        <v>12</v>
      </c>
      <c r="L28" s="15">
        <v>8</v>
      </c>
      <c r="M28" s="79">
        <v>10.8</v>
      </c>
      <c r="N28" s="94">
        <v>10.8</v>
      </c>
      <c r="O28" s="63">
        <v>2530</v>
      </c>
      <c r="P28" s="64">
        <f>Table22457891011234567891011121314151617181920212223242526272829303132333438244[[#This Row],[PEMBULATAN]]*O28</f>
        <v>27324</v>
      </c>
    </row>
    <row r="29" spans="1:16" ht="24.75" customHeight="1" x14ac:dyDescent="0.2">
      <c r="A29" s="13"/>
      <c r="B29" s="73"/>
      <c r="C29" s="71" t="s">
        <v>1171</v>
      </c>
      <c r="D29" s="76" t="s">
        <v>56</v>
      </c>
      <c r="E29" s="12">
        <v>44519</v>
      </c>
      <c r="F29" s="74" t="s">
        <v>58</v>
      </c>
      <c r="G29" s="12">
        <v>44523</v>
      </c>
      <c r="H29" s="75" t="s">
        <v>845</v>
      </c>
      <c r="I29" s="15">
        <v>57</v>
      </c>
      <c r="J29" s="15">
        <v>34</v>
      </c>
      <c r="K29" s="15">
        <v>47</v>
      </c>
      <c r="L29" s="15">
        <v>18</v>
      </c>
      <c r="M29" s="79">
        <v>22.7715</v>
      </c>
      <c r="N29" s="94">
        <v>22.7715</v>
      </c>
      <c r="O29" s="63">
        <v>2530</v>
      </c>
      <c r="P29" s="64">
        <f>Table22457891011234567891011121314151617181920212223242526272829303132333438244[[#This Row],[PEMBULATAN]]*O29</f>
        <v>57611.894999999997</v>
      </c>
    </row>
    <row r="30" spans="1:16" ht="24.75" customHeight="1" x14ac:dyDescent="0.2">
      <c r="A30" s="13"/>
      <c r="B30" s="73"/>
      <c r="C30" s="71" t="s">
        <v>1172</v>
      </c>
      <c r="D30" s="76" t="s">
        <v>56</v>
      </c>
      <c r="E30" s="12">
        <v>44519</v>
      </c>
      <c r="F30" s="74" t="s">
        <v>58</v>
      </c>
      <c r="G30" s="12">
        <v>44523</v>
      </c>
      <c r="H30" s="75" t="s">
        <v>845</v>
      </c>
      <c r="I30" s="15">
        <v>85</v>
      </c>
      <c r="J30" s="15">
        <v>35</v>
      </c>
      <c r="K30" s="15">
        <v>35</v>
      </c>
      <c r="L30" s="15">
        <v>11</v>
      </c>
      <c r="M30" s="79">
        <v>26.03125</v>
      </c>
      <c r="N30" s="94">
        <v>26.03125</v>
      </c>
      <c r="O30" s="63">
        <v>2530</v>
      </c>
      <c r="P30" s="64">
        <f>Table22457891011234567891011121314151617181920212223242526272829303132333438244[[#This Row],[PEMBULATAN]]*O30</f>
        <v>65859.0625</v>
      </c>
    </row>
    <row r="31" spans="1:16" ht="24.75" customHeight="1" x14ac:dyDescent="0.2">
      <c r="A31" s="13"/>
      <c r="B31" s="73"/>
      <c r="C31" s="71" t="s">
        <v>1173</v>
      </c>
      <c r="D31" s="76" t="s">
        <v>56</v>
      </c>
      <c r="E31" s="12">
        <v>44519</v>
      </c>
      <c r="F31" s="74" t="s">
        <v>58</v>
      </c>
      <c r="G31" s="12">
        <v>44523</v>
      </c>
      <c r="H31" s="75" t="s">
        <v>845</v>
      </c>
      <c r="I31" s="15">
        <v>44</v>
      </c>
      <c r="J31" s="15">
        <v>33</v>
      </c>
      <c r="K31" s="15">
        <v>50</v>
      </c>
      <c r="L31" s="15">
        <v>21</v>
      </c>
      <c r="M31" s="79">
        <v>18.149999999999999</v>
      </c>
      <c r="N31" s="94">
        <v>21</v>
      </c>
      <c r="O31" s="63">
        <v>2530</v>
      </c>
      <c r="P31" s="64">
        <f>Table22457891011234567891011121314151617181920212223242526272829303132333438244[[#This Row],[PEMBULATAN]]*O31</f>
        <v>53130</v>
      </c>
    </row>
    <row r="32" spans="1:16" ht="24.75" customHeight="1" x14ac:dyDescent="0.2">
      <c r="A32" s="13"/>
      <c r="B32" s="73"/>
      <c r="C32" s="71" t="s">
        <v>1174</v>
      </c>
      <c r="D32" s="76" t="s">
        <v>56</v>
      </c>
      <c r="E32" s="12">
        <v>44519</v>
      </c>
      <c r="F32" s="74" t="s">
        <v>58</v>
      </c>
      <c r="G32" s="12">
        <v>44523</v>
      </c>
      <c r="H32" s="75" t="s">
        <v>845</v>
      </c>
      <c r="I32" s="15">
        <v>74</v>
      </c>
      <c r="J32" s="15">
        <v>46</v>
      </c>
      <c r="K32" s="15">
        <v>20</v>
      </c>
      <c r="L32" s="15">
        <v>14</v>
      </c>
      <c r="M32" s="79">
        <v>17.02</v>
      </c>
      <c r="N32" s="94">
        <v>17.02</v>
      </c>
      <c r="O32" s="63">
        <v>2530</v>
      </c>
      <c r="P32" s="64">
        <f>Table22457891011234567891011121314151617181920212223242526272829303132333438244[[#This Row],[PEMBULATAN]]*O32</f>
        <v>43060.6</v>
      </c>
    </row>
    <row r="33" spans="1:16" ht="24.75" customHeight="1" x14ac:dyDescent="0.2">
      <c r="A33" s="13"/>
      <c r="B33" s="73"/>
      <c r="C33" s="71" t="s">
        <v>1175</v>
      </c>
      <c r="D33" s="76" t="s">
        <v>56</v>
      </c>
      <c r="E33" s="12">
        <v>44519</v>
      </c>
      <c r="F33" s="74" t="s">
        <v>58</v>
      </c>
      <c r="G33" s="12">
        <v>44523</v>
      </c>
      <c r="H33" s="75" t="s">
        <v>845</v>
      </c>
      <c r="I33" s="15">
        <v>84</v>
      </c>
      <c r="J33" s="15">
        <v>68</v>
      </c>
      <c r="K33" s="15">
        <v>33</v>
      </c>
      <c r="L33" s="15">
        <v>31</v>
      </c>
      <c r="M33" s="79">
        <v>47.124000000000002</v>
      </c>
      <c r="N33" s="94">
        <v>47.124000000000002</v>
      </c>
      <c r="O33" s="63">
        <v>2530</v>
      </c>
      <c r="P33" s="64">
        <f>Table22457891011234567891011121314151617181920212223242526272829303132333438244[[#This Row],[PEMBULATAN]]*O33</f>
        <v>119223.72</v>
      </c>
    </row>
    <row r="34" spans="1:16" ht="24.75" customHeight="1" x14ac:dyDescent="0.2">
      <c r="A34" s="13"/>
      <c r="B34" s="73"/>
      <c r="C34" s="71" t="s">
        <v>1176</v>
      </c>
      <c r="D34" s="76" t="s">
        <v>56</v>
      </c>
      <c r="E34" s="12">
        <v>44519</v>
      </c>
      <c r="F34" s="74" t="s">
        <v>58</v>
      </c>
      <c r="G34" s="12">
        <v>44523</v>
      </c>
      <c r="H34" s="75" t="s">
        <v>845</v>
      </c>
      <c r="I34" s="15">
        <v>52</v>
      </c>
      <c r="J34" s="15">
        <v>45</v>
      </c>
      <c r="K34" s="15">
        <v>36</v>
      </c>
      <c r="L34" s="15">
        <v>13</v>
      </c>
      <c r="M34" s="79">
        <v>21.06</v>
      </c>
      <c r="N34" s="94">
        <v>21.06</v>
      </c>
      <c r="O34" s="63">
        <v>2530</v>
      </c>
      <c r="P34" s="64">
        <f>Table22457891011234567891011121314151617181920212223242526272829303132333438244[[#This Row],[PEMBULATAN]]*O34</f>
        <v>53281.799999999996</v>
      </c>
    </row>
    <row r="35" spans="1:16" ht="24.75" customHeight="1" x14ac:dyDescent="0.2">
      <c r="A35" s="13"/>
      <c r="B35" s="73"/>
      <c r="C35" s="71" t="s">
        <v>1177</v>
      </c>
      <c r="D35" s="76" t="s">
        <v>56</v>
      </c>
      <c r="E35" s="12">
        <v>44519</v>
      </c>
      <c r="F35" s="74" t="s">
        <v>58</v>
      </c>
      <c r="G35" s="12">
        <v>44523</v>
      </c>
      <c r="H35" s="75" t="s">
        <v>845</v>
      </c>
      <c r="I35" s="15">
        <v>50</v>
      </c>
      <c r="J35" s="15">
        <v>40</v>
      </c>
      <c r="K35" s="15">
        <v>40</v>
      </c>
      <c r="L35" s="15">
        <v>5</v>
      </c>
      <c r="M35" s="79">
        <v>20</v>
      </c>
      <c r="N35" s="94">
        <v>20</v>
      </c>
      <c r="O35" s="63">
        <v>2530</v>
      </c>
      <c r="P35" s="64">
        <f>Table22457891011234567891011121314151617181920212223242526272829303132333438244[[#This Row],[PEMBULATAN]]*O35</f>
        <v>50600</v>
      </c>
    </row>
    <row r="36" spans="1:16" ht="24.75" customHeight="1" x14ac:dyDescent="0.2">
      <c r="A36" s="13"/>
      <c r="B36" s="73"/>
      <c r="C36" s="71" t="s">
        <v>1178</v>
      </c>
      <c r="D36" s="76" t="s">
        <v>56</v>
      </c>
      <c r="E36" s="12">
        <v>44519</v>
      </c>
      <c r="F36" s="74" t="s">
        <v>58</v>
      </c>
      <c r="G36" s="12">
        <v>44523</v>
      </c>
      <c r="H36" s="75" t="s">
        <v>845</v>
      </c>
      <c r="I36" s="15">
        <v>62</v>
      </c>
      <c r="J36" s="15">
        <v>30</v>
      </c>
      <c r="K36" s="15">
        <v>10</v>
      </c>
      <c r="L36" s="15">
        <v>3</v>
      </c>
      <c r="M36" s="79">
        <v>4.6500000000000004</v>
      </c>
      <c r="N36" s="94">
        <v>4.6500000000000004</v>
      </c>
      <c r="O36" s="63">
        <v>2530</v>
      </c>
      <c r="P36" s="64">
        <f>Table22457891011234567891011121314151617181920212223242526272829303132333438244[[#This Row],[PEMBULATAN]]*O36</f>
        <v>11764.5</v>
      </c>
    </row>
    <row r="37" spans="1:16" ht="24.75" customHeight="1" x14ac:dyDescent="0.2">
      <c r="A37" s="13"/>
      <c r="B37" s="73"/>
      <c r="C37" s="71" t="s">
        <v>1179</v>
      </c>
      <c r="D37" s="76" t="s">
        <v>56</v>
      </c>
      <c r="E37" s="12">
        <v>44519</v>
      </c>
      <c r="F37" s="74" t="s">
        <v>58</v>
      </c>
      <c r="G37" s="12">
        <v>44523</v>
      </c>
      <c r="H37" s="75" t="s">
        <v>845</v>
      </c>
      <c r="I37" s="15">
        <v>60</v>
      </c>
      <c r="J37" s="15">
        <v>47</v>
      </c>
      <c r="K37" s="15">
        <v>17</v>
      </c>
      <c r="L37" s="15">
        <v>2</v>
      </c>
      <c r="M37" s="79">
        <v>11.984999999999999</v>
      </c>
      <c r="N37" s="94">
        <v>11.984999999999999</v>
      </c>
      <c r="O37" s="63">
        <v>2530</v>
      </c>
      <c r="P37" s="64">
        <f>Table22457891011234567891011121314151617181920212223242526272829303132333438244[[#This Row],[PEMBULATAN]]*O37</f>
        <v>30322.05</v>
      </c>
    </row>
    <row r="38" spans="1:16" ht="24.75" customHeight="1" x14ac:dyDescent="0.2">
      <c r="A38" s="13"/>
      <c r="B38" s="73"/>
      <c r="C38" s="71" t="s">
        <v>1180</v>
      </c>
      <c r="D38" s="76" t="s">
        <v>56</v>
      </c>
      <c r="E38" s="12">
        <v>44519</v>
      </c>
      <c r="F38" s="74" t="s">
        <v>58</v>
      </c>
      <c r="G38" s="12">
        <v>44523</v>
      </c>
      <c r="H38" s="75" t="s">
        <v>845</v>
      </c>
      <c r="I38" s="15">
        <v>114</v>
      </c>
      <c r="J38" s="15">
        <v>47</v>
      </c>
      <c r="K38" s="15">
        <v>15</v>
      </c>
      <c r="L38" s="15">
        <v>5</v>
      </c>
      <c r="M38" s="79">
        <v>20.092500000000001</v>
      </c>
      <c r="N38" s="94">
        <v>20.092500000000001</v>
      </c>
      <c r="O38" s="63">
        <v>2530</v>
      </c>
      <c r="P38" s="64">
        <f>Table22457891011234567891011121314151617181920212223242526272829303132333438244[[#This Row],[PEMBULATAN]]*O38</f>
        <v>50834.025000000001</v>
      </c>
    </row>
    <row r="39" spans="1:16" ht="24.75" customHeight="1" x14ac:dyDescent="0.2">
      <c r="A39" s="13"/>
      <c r="B39" s="73"/>
      <c r="C39" s="71" t="s">
        <v>1181</v>
      </c>
      <c r="D39" s="76" t="s">
        <v>56</v>
      </c>
      <c r="E39" s="12">
        <v>44519</v>
      </c>
      <c r="F39" s="74" t="s">
        <v>58</v>
      </c>
      <c r="G39" s="12">
        <v>44523</v>
      </c>
      <c r="H39" s="75" t="s">
        <v>845</v>
      </c>
      <c r="I39" s="15">
        <v>36</v>
      </c>
      <c r="J39" s="15">
        <v>26</v>
      </c>
      <c r="K39" s="15">
        <v>26</v>
      </c>
      <c r="L39" s="15">
        <v>9</v>
      </c>
      <c r="M39" s="79">
        <v>6.0839999999999996</v>
      </c>
      <c r="N39" s="94">
        <v>9</v>
      </c>
      <c r="O39" s="63">
        <v>2530</v>
      </c>
      <c r="P39" s="64">
        <f>Table22457891011234567891011121314151617181920212223242526272829303132333438244[[#This Row],[PEMBULATAN]]*O39</f>
        <v>22770</v>
      </c>
    </row>
    <row r="40" spans="1:16" ht="24.75" customHeight="1" x14ac:dyDescent="0.2">
      <c r="A40" s="13"/>
      <c r="B40" s="73"/>
      <c r="C40" s="71" t="s">
        <v>1182</v>
      </c>
      <c r="D40" s="76" t="s">
        <v>56</v>
      </c>
      <c r="E40" s="12">
        <v>44519</v>
      </c>
      <c r="F40" s="74" t="s">
        <v>58</v>
      </c>
      <c r="G40" s="12">
        <v>44523</v>
      </c>
      <c r="H40" s="75" t="s">
        <v>845</v>
      </c>
      <c r="I40" s="15">
        <v>65</v>
      </c>
      <c r="J40" s="15">
        <v>55</v>
      </c>
      <c r="K40" s="15">
        <v>35</v>
      </c>
      <c r="L40" s="15">
        <v>25</v>
      </c>
      <c r="M40" s="79">
        <v>31.28125</v>
      </c>
      <c r="N40" s="94">
        <v>31.28125</v>
      </c>
      <c r="O40" s="63">
        <v>2530</v>
      </c>
      <c r="P40" s="64">
        <f>Table22457891011234567891011121314151617181920212223242526272829303132333438244[[#This Row],[PEMBULATAN]]*O40</f>
        <v>79141.5625</v>
      </c>
    </row>
    <row r="41" spans="1:16" ht="24.75" customHeight="1" x14ac:dyDescent="0.2">
      <c r="A41" s="13"/>
      <c r="B41" s="73"/>
      <c r="C41" s="71" t="s">
        <v>1183</v>
      </c>
      <c r="D41" s="76" t="s">
        <v>56</v>
      </c>
      <c r="E41" s="12">
        <v>44519</v>
      </c>
      <c r="F41" s="74" t="s">
        <v>58</v>
      </c>
      <c r="G41" s="12">
        <v>44523</v>
      </c>
      <c r="H41" s="75" t="s">
        <v>845</v>
      </c>
      <c r="I41" s="15">
        <v>70</v>
      </c>
      <c r="J41" s="15">
        <v>40</v>
      </c>
      <c r="K41" s="15">
        <v>32</v>
      </c>
      <c r="L41" s="15">
        <v>10</v>
      </c>
      <c r="M41" s="79">
        <v>22.4</v>
      </c>
      <c r="N41" s="94">
        <v>23</v>
      </c>
      <c r="O41" s="63">
        <v>2530</v>
      </c>
      <c r="P41" s="64">
        <f>Table22457891011234567891011121314151617181920212223242526272829303132333438244[[#This Row],[PEMBULATAN]]*O41</f>
        <v>58190</v>
      </c>
    </row>
    <row r="42" spans="1:16" ht="24.75" customHeight="1" x14ac:dyDescent="0.2">
      <c r="A42" s="13"/>
      <c r="B42" s="73"/>
      <c r="C42" s="71" t="s">
        <v>1184</v>
      </c>
      <c r="D42" s="76" t="s">
        <v>56</v>
      </c>
      <c r="E42" s="12">
        <v>44519</v>
      </c>
      <c r="F42" s="74" t="s">
        <v>58</v>
      </c>
      <c r="G42" s="12">
        <v>44523</v>
      </c>
      <c r="H42" s="75" t="s">
        <v>845</v>
      </c>
      <c r="I42" s="15">
        <v>72</v>
      </c>
      <c r="J42" s="15">
        <v>40</v>
      </c>
      <c r="K42" s="15">
        <v>28</v>
      </c>
      <c r="L42" s="15">
        <v>9</v>
      </c>
      <c r="M42" s="79">
        <v>20.16</v>
      </c>
      <c r="N42" s="94">
        <v>20.16</v>
      </c>
      <c r="O42" s="63">
        <v>2530</v>
      </c>
      <c r="P42" s="64">
        <f>Table22457891011234567891011121314151617181920212223242526272829303132333438244[[#This Row],[PEMBULATAN]]*O42</f>
        <v>51004.800000000003</v>
      </c>
    </row>
    <row r="43" spans="1:16" ht="24.75" customHeight="1" x14ac:dyDescent="0.2">
      <c r="A43" s="13"/>
      <c r="B43" s="73"/>
      <c r="C43" s="71" t="s">
        <v>1185</v>
      </c>
      <c r="D43" s="76" t="s">
        <v>56</v>
      </c>
      <c r="E43" s="12">
        <v>44519</v>
      </c>
      <c r="F43" s="74" t="s">
        <v>58</v>
      </c>
      <c r="G43" s="12">
        <v>44523</v>
      </c>
      <c r="H43" s="75" t="s">
        <v>845</v>
      </c>
      <c r="I43" s="15">
        <v>67</v>
      </c>
      <c r="J43" s="15">
        <v>60</v>
      </c>
      <c r="K43" s="15">
        <v>20</v>
      </c>
      <c r="L43" s="15">
        <v>10</v>
      </c>
      <c r="M43" s="79">
        <v>20.100000000000001</v>
      </c>
      <c r="N43" s="94">
        <v>20.100000000000001</v>
      </c>
      <c r="O43" s="63">
        <v>2530</v>
      </c>
      <c r="P43" s="64">
        <f>Table22457891011234567891011121314151617181920212223242526272829303132333438244[[#This Row],[PEMBULATAN]]*O43</f>
        <v>50853</v>
      </c>
    </row>
    <row r="44" spans="1:16" ht="24.75" customHeight="1" x14ac:dyDescent="0.2">
      <c r="A44" s="13"/>
      <c r="B44" s="73"/>
      <c r="C44" s="71" t="s">
        <v>1186</v>
      </c>
      <c r="D44" s="76" t="s">
        <v>56</v>
      </c>
      <c r="E44" s="12">
        <v>44519</v>
      </c>
      <c r="F44" s="74" t="s">
        <v>58</v>
      </c>
      <c r="G44" s="12">
        <v>44523</v>
      </c>
      <c r="H44" s="75" t="s">
        <v>845</v>
      </c>
      <c r="I44" s="15">
        <v>34</v>
      </c>
      <c r="J44" s="15">
        <v>20</v>
      </c>
      <c r="K44" s="15">
        <v>20</v>
      </c>
      <c r="L44" s="15">
        <v>11</v>
      </c>
      <c r="M44" s="79">
        <v>3.4</v>
      </c>
      <c r="N44" s="94">
        <v>12</v>
      </c>
      <c r="O44" s="63">
        <v>2530</v>
      </c>
      <c r="P44" s="64">
        <f>Table22457891011234567891011121314151617181920212223242526272829303132333438244[[#This Row],[PEMBULATAN]]*O44</f>
        <v>30360</v>
      </c>
    </row>
    <row r="45" spans="1:16" ht="24.75" customHeight="1" x14ac:dyDescent="0.2">
      <c r="A45" s="13"/>
      <c r="B45" s="73"/>
      <c r="C45" s="71" t="s">
        <v>1187</v>
      </c>
      <c r="D45" s="76" t="s">
        <v>56</v>
      </c>
      <c r="E45" s="12">
        <v>44519</v>
      </c>
      <c r="F45" s="74" t="s">
        <v>58</v>
      </c>
      <c r="G45" s="12">
        <v>44523</v>
      </c>
      <c r="H45" s="75" t="s">
        <v>845</v>
      </c>
      <c r="I45" s="15">
        <v>42</v>
      </c>
      <c r="J45" s="15">
        <v>30</v>
      </c>
      <c r="K45" s="15">
        <v>25</v>
      </c>
      <c r="L45" s="15">
        <v>12</v>
      </c>
      <c r="M45" s="79">
        <v>7.875</v>
      </c>
      <c r="N45" s="94">
        <v>12</v>
      </c>
      <c r="O45" s="63">
        <v>2530</v>
      </c>
      <c r="P45" s="64">
        <f>Table22457891011234567891011121314151617181920212223242526272829303132333438244[[#This Row],[PEMBULATAN]]*O45</f>
        <v>30360</v>
      </c>
    </row>
    <row r="46" spans="1:16" ht="24.75" customHeight="1" x14ac:dyDescent="0.2">
      <c r="A46" s="13"/>
      <c r="B46" s="73"/>
      <c r="C46" s="71" t="s">
        <v>1188</v>
      </c>
      <c r="D46" s="76" t="s">
        <v>56</v>
      </c>
      <c r="E46" s="12">
        <v>44519</v>
      </c>
      <c r="F46" s="74" t="s">
        <v>58</v>
      </c>
      <c r="G46" s="12">
        <v>44523</v>
      </c>
      <c r="H46" s="75" t="s">
        <v>845</v>
      </c>
      <c r="I46" s="15">
        <v>43</v>
      </c>
      <c r="J46" s="15">
        <v>43</v>
      </c>
      <c r="K46" s="15">
        <v>27</v>
      </c>
      <c r="L46" s="15">
        <v>9</v>
      </c>
      <c r="M46" s="79">
        <v>12.48075</v>
      </c>
      <c r="N46" s="94">
        <v>13</v>
      </c>
      <c r="O46" s="63">
        <v>2530</v>
      </c>
      <c r="P46" s="64">
        <f>Table22457891011234567891011121314151617181920212223242526272829303132333438244[[#This Row],[PEMBULATAN]]*O46</f>
        <v>32890</v>
      </c>
    </row>
    <row r="47" spans="1:16" ht="24.75" customHeight="1" x14ac:dyDescent="0.2">
      <c r="A47" s="13"/>
      <c r="B47" s="73"/>
      <c r="C47" s="71" t="s">
        <v>1189</v>
      </c>
      <c r="D47" s="76" t="s">
        <v>56</v>
      </c>
      <c r="E47" s="12">
        <v>44519</v>
      </c>
      <c r="F47" s="74" t="s">
        <v>58</v>
      </c>
      <c r="G47" s="12">
        <v>44523</v>
      </c>
      <c r="H47" s="75" t="s">
        <v>845</v>
      </c>
      <c r="I47" s="15">
        <v>100</v>
      </c>
      <c r="J47" s="15">
        <v>40</v>
      </c>
      <c r="K47" s="15">
        <v>44</v>
      </c>
      <c r="L47" s="15">
        <v>20</v>
      </c>
      <c r="M47" s="79">
        <v>44</v>
      </c>
      <c r="N47" s="94">
        <v>44</v>
      </c>
      <c r="O47" s="63">
        <v>2530</v>
      </c>
      <c r="P47" s="64">
        <f>Table22457891011234567891011121314151617181920212223242526272829303132333438244[[#This Row],[PEMBULATAN]]*O47</f>
        <v>111320</v>
      </c>
    </row>
    <row r="48" spans="1:16" ht="24.75" customHeight="1" x14ac:dyDescent="0.2">
      <c r="A48" s="13"/>
      <c r="B48" s="73"/>
      <c r="C48" s="71" t="s">
        <v>1190</v>
      </c>
      <c r="D48" s="76" t="s">
        <v>56</v>
      </c>
      <c r="E48" s="12">
        <v>44519</v>
      </c>
      <c r="F48" s="74" t="s">
        <v>58</v>
      </c>
      <c r="G48" s="12">
        <v>44523</v>
      </c>
      <c r="H48" s="75" t="s">
        <v>845</v>
      </c>
      <c r="I48" s="15">
        <v>56</v>
      </c>
      <c r="J48" s="15">
        <v>42</v>
      </c>
      <c r="K48" s="15">
        <v>26</v>
      </c>
      <c r="L48" s="15">
        <v>10</v>
      </c>
      <c r="M48" s="79">
        <v>15.288</v>
      </c>
      <c r="N48" s="94">
        <v>15.288</v>
      </c>
      <c r="O48" s="63">
        <v>2530</v>
      </c>
      <c r="P48" s="64">
        <f>Table22457891011234567891011121314151617181920212223242526272829303132333438244[[#This Row],[PEMBULATAN]]*O48</f>
        <v>38678.639999999999</v>
      </c>
    </row>
    <row r="49" spans="1:16" ht="24.75" customHeight="1" x14ac:dyDescent="0.2">
      <c r="A49" s="13"/>
      <c r="B49" s="73"/>
      <c r="C49" s="71" t="s">
        <v>1191</v>
      </c>
      <c r="D49" s="76" t="s">
        <v>56</v>
      </c>
      <c r="E49" s="12">
        <v>44519</v>
      </c>
      <c r="F49" s="74" t="s">
        <v>58</v>
      </c>
      <c r="G49" s="12">
        <v>44523</v>
      </c>
      <c r="H49" s="75" t="s">
        <v>845</v>
      </c>
      <c r="I49" s="15">
        <v>76</v>
      </c>
      <c r="J49" s="15">
        <v>57</v>
      </c>
      <c r="K49" s="15">
        <v>36</v>
      </c>
      <c r="L49" s="15">
        <v>25</v>
      </c>
      <c r="M49" s="79">
        <v>38.988</v>
      </c>
      <c r="N49" s="94">
        <v>38.988</v>
      </c>
      <c r="O49" s="63">
        <v>2530</v>
      </c>
      <c r="P49" s="64">
        <f>Table22457891011234567891011121314151617181920212223242526272829303132333438244[[#This Row],[PEMBULATAN]]*O49</f>
        <v>98639.64</v>
      </c>
    </row>
    <row r="50" spans="1:16" ht="24.75" customHeight="1" x14ac:dyDescent="0.2">
      <c r="A50" s="13"/>
      <c r="B50" s="73"/>
      <c r="C50" s="71" t="s">
        <v>1192</v>
      </c>
      <c r="D50" s="76" t="s">
        <v>56</v>
      </c>
      <c r="E50" s="12">
        <v>44519</v>
      </c>
      <c r="F50" s="74" t="s">
        <v>58</v>
      </c>
      <c r="G50" s="12">
        <v>44523</v>
      </c>
      <c r="H50" s="75" t="s">
        <v>845</v>
      </c>
      <c r="I50" s="15">
        <v>53</v>
      </c>
      <c r="J50" s="15">
        <v>33</v>
      </c>
      <c r="K50" s="15">
        <v>42</v>
      </c>
      <c r="L50" s="15">
        <v>15</v>
      </c>
      <c r="M50" s="79">
        <v>18.3645</v>
      </c>
      <c r="N50" s="94">
        <v>19</v>
      </c>
      <c r="O50" s="63">
        <v>2530</v>
      </c>
      <c r="P50" s="64">
        <f>Table22457891011234567891011121314151617181920212223242526272829303132333438244[[#This Row],[PEMBULATAN]]*O50</f>
        <v>48070</v>
      </c>
    </row>
    <row r="51" spans="1:16" ht="24.75" customHeight="1" x14ac:dyDescent="0.2">
      <c r="A51" s="13"/>
      <c r="B51" s="73"/>
      <c r="C51" s="71" t="s">
        <v>1193</v>
      </c>
      <c r="D51" s="76" t="s">
        <v>56</v>
      </c>
      <c r="E51" s="12">
        <v>44519</v>
      </c>
      <c r="F51" s="74" t="s">
        <v>58</v>
      </c>
      <c r="G51" s="12">
        <v>44523</v>
      </c>
      <c r="H51" s="75" t="s">
        <v>845</v>
      </c>
      <c r="I51" s="15">
        <v>153</v>
      </c>
      <c r="J51" s="15">
        <v>15</v>
      </c>
      <c r="K51" s="15">
        <v>7</v>
      </c>
      <c r="L51" s="15">
        <v>6</v>
      </c>
      <c r="M51" s="79">
        <v>4.0162500000000003</v>
      </c>
      <c r="N51" s="94">
        <v>6</v>
      </c>
      <c r="O51" s="63">
        <v>2530</v>
      </c>
      <c r="P51" s="64">
        <f>Table22457891011234567891011121314151617181920212223242526272829303132333438244[[#This Row],[PEMBULATAN]]*O51</f>
        <v>15180</v>
      </c>
    </row>
    <row r="52" spans="1:16" ht="24.75" customHeight="1" x14ac:dyDescent="0.2">
      <c r="A52" s="13"/>
      <c r="B52" s="73"/>
      <c r="C52" s="71" t="s">
        <v>1194</v>
      </c>
      <c r="D52" s="76" t="s">
        <v>56</v>
      </c>
      <c r="E52" s="12">
        <v>44519</v>
      </c>
      <c r="F52" s="74" t="s">
        <v>58</v>
      </c>
      <c r="G52" s="12">
        <v>44523</v>
      </c>
      <c r="H52" s="75" t="s">
        <v>845</v>
      </c>
      <c r="I52" s="15">
        <v>65</v>
      </c>
      <c r="J52" s="15">
        <v>60</v>
      </c>
      <c r="K52" s="15">
        <v>20</v>
      </c>
      <c r="L52" s="15">
        <v>6</v>
      </c>
      <c r="M52" s="79">
        <v>19.5</v>
      </c>
      <c r="N52" s="94">
        <v>21</v>
      </c>
      <c r="O52" s="63">
        <v>2530</v>
      </c>
      <c r="P52" s="64">
        <f>Table22457891011234567891011121314151617181920212223242526272829303132333438244[[#This Row],[PEMBULATAN]]*O52</f>
        <v>53130</v>
      </c>
    </row>
    <row r="53" spans="1:16" ht="24.75" customHeight="1" x14ac:dyDescent="0.2">
      <c r="A53" s="13"/>
      <c r="B53" s="73"/>
      <c r="C53" s="71" t="s">
        <v>1195</v>
      </c>
      <c r="D53" s="76" t="s">
        <v>56</v>
      </c>
      <c r="E53" s="12">
        <v>44519</v>
      </c>
      <c r="F53" s="74" t="s">
        <v>58</v>
      </c>
      <c r="G53" s="12">
        <v>44523</v>
      </c>
      <c r="H53" s="75" t="s">
        <v>845</v>
      </c>
      <c r="I53" s="15">
        <v>90</v>
      </c>
      <c r="J53" s="15">
        <v>64</v>
      </c>
      <c r="K53" s="15">
        <v>24</v>
      </c>
      <c r="L53" s="15">
        <v>17</v>
      </c>
      <c r="M53" s="79">
        <v>34.56</v>
      </c>
      <c r="N53" s="94">
        <v>34.56</v>
      </c>
      <c r="O53" s="63">
        <v>2530</v>
      </c>
      <c r="P53" s="64">
        <f>Table22457891011234567891011121314151617181920212223242526272829303132333438244[[#This Row],[PEMBULATAN]]*O53</f>
        <v>87436.800000000003</v>
      </c>
    </row>
    <row r="54" spans="1:16" ht="24.75" customHeight="1" x14ac:dyDescent="0.2">
      <c r="A54" s="13"/>
      <c r="B54" s="73"/>
      <c r="C54" s="71" t="s">
        <v>1196</v>
      </c>
      <c r="D54" s="76" t="s">
        <v>56</v>
      </c>
      <c r="E54" s="12">
        <v>44519</v>
      </c>
      <c r="F54" s="74" t="s">
        <v>58</v>
      </c>
      <c r="G54" s="12">
        <v>44523</v>
      </c>
      <c r="H54" s="75" t="s">
        <v>845</v>
      </c>
      <c r="I54" s="15">
        <v>85</v>
      </c>
      <c r="J54" s="15">
        <v>63</v>
      </c>
      <c r="K54" s="15">
        <v>18</v>
      </c>
      <c r="L54" s="15">
        <v>15</v>
      </c>
      <c r="M54" s="79">
        <v>24.0975</v>
      </c>
      <c r="N54" s="94">
        <v>24.0975</v>
      </c>
      <c r="O54" s="63">
        <v>2530</v>
      </c>
      <c r="P54" s="64">
        <f>Table22457891011234567891011121314151617181920212223242526272829303132333438244[[#This Row],[PEMBULATAN]]*O54</f>
        <v>60966.675000000003</v>
      </c>
    </row>
    <row r="55" spans="1:16" ht="24.75" customHeight="1" x14ac:dyDescent="0.2">
      <c r="A55" s="13"/>
      <c r="B55" s="73"/>
      <c r="C55" s="71" t="s">
        <v>1197</v>
      </c>
      <c r="D55" s="76" t="s">
        <v>56</v>
      </c>
      <c r="E55" s="12">
        <v>44519</v>
      </c>
      <c r="F55" s="74" t="s">
        <v>58</v>
      </c>
      <c r="G55" s="12">
        <v>44523</v>
      </c>
      <c r="H55" s="75" t="s">
        <v>845</v>
      </c>
      <c r="I55" s="15">
        <v>102</v>
      </c>
      <c r="J55" s="15">
        <v>70</v>
      </c>
      <c r="K55" s="15">
        <v>6</v>
      </c>
      <c r="L55" s="15">
        <v>2</v>
      </c>
      <c r="M55" s="79">
        <v>10.71</v>
      </c>
      <c r="N55" s="94">
        <v>10.71</v>
      </c>
      <c r="O55" s="63">
        <v>2530</v>
      </c>
      <c r="P55" s="64">
        <f>Table22457891011234567891011121314151617181920212223242526272829303132333438244[[#This Row],[PEMBULATAN]]*O55</f>
        <v>27096.300000000003</v>
      </c>
    </row>
    <row r="56" spans="1:16" ht="24.75" customHeight="1" x14ac:dyDescent="0.2">
      <c r="A56" s="13"/>
      <c r="B56" s="73"/>
      <c r="C56" s="71" t="s">
        <v>1198</v>
      </c>
      <c r="D56" s="76" t="s">
        <v>56</v>
      </c>
      <c r="E56" s="12">
        <v>44519</v>
      </c>
      <c r="F56" s="74" t="s">
        <v>58</v>
      </c>
      <c r="G56" s="12">
        <v>44523</v>
      </c>
      <c r="H56" s="75" t="s">
        <v>845</v>
      </c>
      <c r="I56" s="15">
        <v>72</v>
      </c>
      <c r="J56" s="15">
        <v>64</v>
      </c>
      <c r="K56" s="15">
        <v>13</v>
      </c>
      <c r="L56" s="15">
        <v>7</v>
      </c>
      <c r="M56" s="79">
        <v>14.976000000000001</v>
      </c>
      <c r="N56" s="94">
        <v>14.976000000000001</v>
      </c>
      <c r="O56" s="63">
        <v>2530</v>
      </c>
      <c r="P56" s="64">
        <f>Table22457891011234567891011121314151617181920212223242526272829303132333438244[[#This Row],[PEMBULATAN]]*O56</f>
        <v>37889.279999999999</v>
      </c>
    </row>
    <row r="57" spans="1:16" ht="24.75" customHeight="1" x14ac:dyDescent="0.2">
      <c r="A57" s="13"/>
      <c r="B57" s="73"/>
      <c r="C57" s="71" t="s">
        <v>1199</v>
      </c>
      <c r="D57" s="76" t="s">
        <v>56</v>
      </c>
      <c r="E57" s="12">
        <v>44519</v>
      </c>
      <c r="F57" s="74" t="s">
        <v>58</v>
      </c>
      <c r="G57" s="12">
        <v>44523</v>
      </c>
      <c r="H57" s="75" t="s">
        <v>845</v>
      </c>
      <c r="I57" s="15">
        <v>70</v>
      </c>
      <c r="J57" s="15">
        <v>64</v>
      </c>
      <c r="K57" s="15">
        <v>18</v>
      </c>
      <c r="L57" s="15">
        <v>6</v>
      </c>
      <c r="M57" s="79">
        <v>20.16</v>
      </c>
      <c r="N57" s="94">
        <v>20.16</v>
      </c>
      <c r="O57" s="63">
        <v>2530</v>
      </c>
      <c r="P57" s="64">
        <f>Table22457891011234567891011121314151617181920212223242526272829303132333438244[[#This Row],[PEMBULATAN]]*O57</f>
        <v>51004.800000000003</v>
      </c>
    </row>
    <row r="58" spans="1:16" ht="24.75" customHeight="1" x14ac:dyDescent="0.2">
      <c r="A58" s="13"/>
      <c r="B58" s="73"/>
      <c r="C58" s="71" t="s">
        <v>1200</v>
      </c>
      <c r="D58" s="76" t="s">
        <v>56</v>
      </c>
      <c r="E58" s="12">
        <v>44519</v>
      </c>
      <c r="F58" s="74" t="s">
        <v>58</v>
      </c>
      <c r="G58" s="12">
        <v>44523</v>
      </c>
      <c r="H58" s="75" t="s">
        <v>845</v>
      </c>
      <c r="I58" s="15">
        <v>63</v>
      </c>
      <c r="J58" s="15">
        <v>47</v>
      </c>
      <c r="K58" s="15">
        <v>20</v>
      </c>
      <c r="L58" s="15">
        <v>3</v>
      </c>
      <c r="M58" s="79">
        <v>14.805</v>
      </c>
      <c r="N58" s="94">
        <v>14.805</v>
      </c>
      <c r="O58" s="63">
        <v>2530</v>
      </c>
      <c r="P58" s="64">
        <f>Table22457891011234567891011121314151617181920212223242526272829303132333438244[[#This Row],[PEMBULATAN]]*O58</f>
        <v>37456.65</v>
      </c>
    </row>
    <row r="59" spans="1:16" ht="24.75" customHeight="1" x14ac:dyDescent="0.2">
      <c r="A59" s="13"/>
      <c r="B59" s="73"/>
      <c r="C59" s="71" t="s">
        <v>1201</v>
      </c>
      <c r="D59" s="76" t="s">
        <v>56</v>
      </c>
      <c r="E59" s="12">
        <v>44519</v>
      </c>
      <c r="F59" s="74" t="s">
        <v>58</v>
      </c>
      <c r="G59" s="12">
        <v>44523</v>
      </c>
      <c r="H59" s="75" t="s">
        <v>845</v>
      </c>
      <c r="I59" s="15">
        <v>80</v>
      </c>
      <c r="J59" s="15">
        <v>60</v>
      </c>
      <c r="K59" s="15">
        <v>25</v>
      </c>
      <c r="L59" s="15">
        <v>4</v>
      </c>
      <c r="M59" s="79">
        <v>30</v>
      </c>
      <c r="N59" s="94">
        <v>30</v>
      </c>
      <c r="O59" s="63">
        <v>2530</v>
      </c>
      <c r="P59" s="64">
        <f>Table22457891011234567891011121314151617181920212223242526272829303132333438244[[#This Row],[PEMBULATAN]]*O59</f>
        <v>75900</v>
      </c>
    </row>
    <row r="60" spans="1:16" ht="24.75" customHeight="1" x14ac:dyDescent="0.2">
      <c r="A60" s="13"/>
      <c r="B60" s="73"/>
      <c r="C60" s="71" t="s">
        <v>1202</v>
      </c>
      <c r="D60" s="76" t="s">
        <v>56</v>
      </c>
      <c r="E60" s="12">
        <v>44519</v>
      </c>
      <c r="F60" s="74" t="s">
        <v>58</v>
      </c>
      <c r="G60" s="12">
        <v>44523</v>
      </c>
      <c r="H60" s="75" t="s">
        <v>845</v>
      </c>
      <c r="I60" s="15">
        <v>92</v>
      </c>
      <c r="J60" s="15">
        <v>52</v>
      </c>
      <c r="K60" s="15">
        <v>34</v>
      </c>
      <c r="L60" s="15">
        <v>11</v>
      </c>
      <c r="M60" s="79">
        <v>40.664000000000001</v>
      </c>
      <c r="N60" s="94">
        <v>40.664000000000001</v>
      </c>
      <c r="O60" s="63">
        <v>2530</v>
      </c>
      <c r="P60" s="64">
        <f>Table22457891011234567891011121314151617181920212223242526272829303132333438244[[#This Row],[PEMBULATAN]]*O60</f>
        <v>102879.92</v>
      </c>
    </row>
    <row r="61" spans="1:16" ht="24.75" customHeight="1" x14ac:dyDescent="0.2">
      <c r="A61" s="13"/>
      <c r="B61" s="73"/>
      <c r="C61" s="71" t="s">
        <v>1203</v>
      </c>
      <c r="D61" s="76" t="s">
        <v>56</v>
      </c>
      <c r="E61" s="12">
        <v>44519</v>
      </c>
      <c r="F61" s="74" t="s">
        <v>58</v>
      </c>
      <c r="G61" s="12">
        <v>44523</v>
      </c>
      <c r="H61" s="75" t="s">
        <v>845</v>
      </c>
      <c r="I61" s="15">
        <v>97</v>
      </c>
      <c r="J61" s="15">
        <v>58</v>
      </c>
      <c r="K61" s="15">
        <v>28</v>
      </c>
      <c r="L61" s="15">
        <v>8</v>
      </c>
      <c r="M61" s="79">
        <v>39.381999999999998</v>
      </c>
      <c r="N61" s="94">
        <v>40</v>
      </c>
      <c r="O61" s="63">
        <v>2530</v>
      </c>
      <c r="P61" s="64">
        <f>Table22457891011234567891011121314151617181920212223242526272829303132333438244[[#This Row],[PEMBULATAN]]*O61</f>
        <v>101200</v>
      </c>
    </row>
    <row r="62" spans="1:16" ht="24.75" customHeight="1" x14ac:dyDescent="0.2">
      <c r="A62" s="13"/>
      <c r="B62" s="73"/>
      <c r="C62" s="71" t="s">
        <v>1204</v>
      </c>
      <c r="D62" s="76" t="s">
        <v>56</v>
      </c>
      <c r="E62" s="12">
        <v>44519</v>
      </c>
      <c r="F62" s="74" t="s">
        <v>58</v>
      </c>
      <c r="G62" s="12">
        <v>44523</v>
      </c>
      <c r="H62" s="75" t="s">
        <v>845</v>
      </c>
      <c r="I62" s="15">
        <v>50</v>
      </c>
      <c r="J62" s="15">
        <v>40</v>
      </c>
      <c r="K62" s="15">
        <v>20</v>
      </c>
      <c r="L62" s="15">
        <v>4</v>
      </c>
      <c r="M62" s="79">
        <v>10</v>
      </c>
      <c r="N62" s="94">
        <v>10</v>
      </c>
      <c r="O62" s="63">
        <v>2530</v>
      </c>
      <c r="P62" s="64">
        <f>Table22457891011234567891011121314151617181920212223242526272829303132333438244[[#This Row],[PEMBULATAN]]*O62</f>
        <v>25300</v>
      </c>
    </row>
    <row r="63" spans="1:16" ht="24.75" customHeight="1" x14ac:dyDescent="0.2">
      <c r="A63" s="13"/>
      <c r="B63" s="73"/>
      <c r="C63" s="71" t="s">
        <v>1205</v>
      </c>
      <c r="D63" s="76" t="s">
        <v>56</v>
      </c>
      <c r="E63" s="12">
        <v>44519</v>
      </c>
      <c r="F63" s="74" t="s">
        <v>58</v>
      </c>
      <c r="G63" s="12">
        <v>44523</v>
      </c>
      <c r="H63" s="75" t="s">
        <v>845</v>
      </c>
      <c r="I63" s="15">
        <v>104</v>
      </c>
      <c r="J63" s="15">
        <v>66</v>
      </c>
      <c r="K63" s="15">
        <v>5</v>
      </c>
      <c r="L63" s="15">
        <v>2</v>
      </c>
      <c r="M63" s="79">
        <v>8.58</v>
      </c>
      <c r="N63" s="94">
        <v>8.58</v>
      </c>
      <c r="O63" s="63">
        <v>2530</v>
      </c>
      <c r="P63" s="64">
        <f>Table22457891011234567891011121314151617181920212223242526272829303132333438244[[#This Row],[PEMBULATAN]]*O63</f>
        <v>21707.4</v>
      </c>
    </row>
    <row r="64" spans="1:16" ht="24.75" customHeight="1" x14ac:dyDescent="0.2">
      <c r="A64" s="13"/>
      <c r="B64" s="73"/>
      <c r="C64" s="71" t="s">
        <v>1206</v>
      </c>
      <c r="D64" s="76" t="s">
        <v>56</v>
      </c>
      <c r="E64" s="12">
        <v>44519</v>
      </c>
      <c r="F64" s="74" t="s">
        <v>58</v>
      </c>
      <c r="G64" s="12">
        <v>44523</v>
      </c>
      <c r="H64" s="75" t="s">
        <v>845</v>
      </c>
      <c r="I64" s="15">
        <v>80</v>
      </c>
      <c r="J64" s="15">
        <v>70</v>
      </c>
      <c r="K64" s="15">
        <v>20</v>
      </c>
      <c r="L64" s="15">
        <v>12</v>
      </c>
      <c r="M64" s="79">
        <v>28</v>
      </c>
      <c r="N64" s="94">
        <v>28</v>
      </c>
      <c r="O64" s="63">
        <v>2530</v>
      </c>
      <c r="P64" s="64">
        <f>Table22457891011234567891011121314151617181920212223242526272829303132333438244[[#This Row],[PEMBULATAN]]*O64</f>
        <v>70840</v>
      </c>
    </row>
    <row r="65" spans="1:16" ht="24.75" customHeight="1" x14ac:dyDescent="0.2">
      <c r="A65" s="13"/>
      <c r="B65" s="73"/>
      <c r="C65" s="71" t="s">
        <v>1207</v>
      </c>
      <c r="D65" s="76" t="s">
        <v>56</v>
      </c>
      <c r="E65" s="12">
        <v>44519</v>
      </c>
      <c r="F65" s="74" t="s">
        <v>58</v>
      </c>
      <c r="G65" s="12">
        <v>44523</v>
      </c>
      <c r="H65" s="75" t="s">
        <v>845</v>
      </c>
      <c r="I65" s="15">
        <v>80</v>
      </c>
      <c r="J65" s="15">
        <v>64</v>
      </c>
      <c r="K65" s="15">
        <v>27</v>
      </c>
      <c r="L65" s="15">
        <v>15</v>
      </c>
      <c r="M65" s="79">
        <v>34.56</v>
      </c>
      <c r="N65" s="94">
        <v>34.56</v>
      </c>
      <c r="O65" s="63">
        <v>2530</v>
      </c>
      <c r="P65" s="64">
        <f>Table22457891011234567891011121314151617181920212223242526272829303132333438244[[#This Row],[PEMBULATAN]]*O65</f>
        <v>87436.800000000003</v>
      </c>
    </row>
    <row r="66" spans="1:16" ht="24.75" customHeight="1" x14ac:dyDescent="0.2">
      <c r="A66" s="13"/>
      <c r="B66" s="73"/>
      <c r="C66" s="71" t="s">
        <v>1208</v>
      </c>
      <c r="D66" s="76" t="s">
        <v>56</v>
      </c>
      <c r="E66" s="12">
        <v>44519</v>
      </c>
      <c r="F66" s="74" t="s">
        <v>58</v>
      </c>
      <c r="G66" s="12">
        <v>44523</v>
      </c>
      <c r="H66" s="75" t="s">
        <v>845</v>
      </c>
      <c r="I66" s="15">
        <v>100</v>
      </c>
      <c r="J66" s="15">
        <v>55</v>
      </c>
      <c r="K66" s="15">
        <v>30</v>
      </c>
      <c r="L66" s="15">
        <v>16</v>
      </c>
      <c r="M66" s="79">
        <v>41.25</v>
      </c>
      <c r="N66" s="94">
        <v>41.25</v>
      </c>
      <c r="O66" s="63">
        <v>2530</v>
      </c>
      <c r="P66" s="64">
        <f>Table22457891011234567891011121314151617181920212223242526272829303132333438244[[#This Row],[PEMBULATAN]]*O66</f>
        <v>104362.5</v>
      </c>
    </row>
    <row r="67" spans="1:16" ht="24.75" customHeight="1" x14ac:dyDescent="0.2">
      <c r="A67" s="13"/>
      <c r="B67" s="73"/>
      <c r="C67" s="71" t="s">
        <v>1209</v>
      </c>
      <c r="D67" s="76" t="s">
        <v>56</v>
      </c>
      <c r="E67" s="12">
        <v>44519</v>
      </c>
      <c r="F67" s="74" t="s">
        <v>58</v>
      </c>
      <c r="G67" s="12">
        <v>44523</v>
      </c>
      <c r="H67" s="75" t="s">
        <v>845</v>
      </c>
      <c r="I67" s="15">
        <v>72</v>
      </c>
      <c r="J67" s="15">
        <v>67</v>
      </c>
      <c r="K67" s="15">
        <v>20</v>
      </c>
      <c r="L67" s="15">
        <v>7</v>
      </c>
      <c r="M67" s="79">
        <v>24.12</v>
      </c>
      <c r="N67" s="94">
        <v>24.12</v>
      </c>
      <c r="O67" s="63">
        <v>2530</v>
      </c>
      <c r="P67" s="64">
        <f>Table22457891011234567891011121314151617181920212223242526272829303132333438244[[#This Row],[PEMBULATAN]]*O67</f>
        <v>61023.600000000006</v>
      </c>
    </row>
    <row r="68" spans="1:16" ht="24.75" customHeight="1" x14ac:dyDescent="0.2">
      <c r="A68" s="13"/>
      <c r="B68" s="73"/>
      <c r="C68" s="71" t="s">
        <v>1210</v>
      </c>
      <c r="D68" s="76" t="s">
        <v>56</v>
      </c>
      <c r="E68" s="12">
        <v>44519</v>
      </c>
      <c r="F68" s="74" t="s">
        <v>58</v>
      </c>
      <c r="G68" s="12">
        <v>44523</v>
      </c>
      <c r="H68" s="75" t="s">
        <v>845</v>
      </c>
      <c r="I68" s="15">
        <v>92</v>
      </c>
      <c r="J68" s="15">
        <v>64</v>
      </c>
      <c r="K68" s="15">
        <v>30</v>
      </c>
      <c r="L68" s="15">
        <v>11</v>
      </c>
      <c r="M68" s="79">
        <v>44.16</v>
      </c>
      <c r="N68" s="94">
        <v>44.16</v>
      </c>
      <c r="O68" s="63">
        <v>2530</v>
      </c>
      <c r="P68" s="64">
        <f>Table22457891011234567891011121314151617181920212223242526272829303132333438244[[#This Row],[PEMBULATAN]]*O68</f>
        <v>111724.79999999999</v>
      </c>
    </row>
    <row r="69" spans="1:16" ht="24.75" customHeight="1" x14ac:dyDescent="0.2">
      <c r="A69" s="13"/>
      <c r="B69" s="73"/>
      <c r="C69" s="71" t="s">
        <v>1211</v>
      </c>
      <c r="D69" s="76" t="s">
        <v>56</v>
      </c>
      <c r="E69" s="12">
        <v>44519</v>
      </c>
      <c r="F69" s="74" t="s">
        <v>58</v>
      </c>
      <c r="G69" s="12">
        <v>44523</v>
      </c>
      <c r="H69" s="75" t="s">
        <v>845</v>
      </c>
      <c r="I69" s="15">
        <v>90</v>
      </c>
      <c r="J69" s="15">
        <v>60</v>
      </c>
      <c r="K69" s="15">
        <v>33</v>
      </c>
      <c r="L69" s="15">
        <v>11</v>
      </c>
      <c r="M69" s="79">
        <v>44.55</v>
      </c>
      <c r="N69" s="94">
        <v>44.55</v>
      </c>
      <c r="O69" s="63">
        <v>2530</v>
      </c>
      <c r="P69" s="64">
        <f>Table22457891011234567891011121314151617181920212223242526272829303132333438244[[#This Row],[PEMBULATAN]]*O69</f>
        <v>112711.5</v>
      </c>
    </row>
    <row r="70" spans="1:16" ht="24.75" customHeight="1" x14ac:dyDescent="0.2">
      <c r="A70" s="13"/>
      <c r="B70" s="73"/>
      <c r="C70" s="71" t="s">
        <v>1212</v>
      </c>
      <c r="D70" s="76" t="s">
        <v>56</v>
      </c>
      <c r="E70" s="12">
        <v>44519</v>
      </c>
      <c r="F70" s="74" t="s">
        <v>58</v>
      </c>
      <c r="G70" s="12">
        <v>44523</v>
      </c>
      <c r="H70" s="75" t="s">
        <v>845</v>
      </c>
      <c r="I70" s="15">
        <v>47</v>
      </c>
      <c r="J70" s="15">
        <v>47</v>
      </c>
      <c r="K70" s="15">
        <v>18</v>
      </c>
      <c r="L70" s="15">
        <v>2</v>
      </c>
      <c r="M70" s="79">
        <v>9.9405000000000001</v>
      </c>
      <c r="N70" s="94">
        <v>9.9405000000000001</v>
      </c>
      <c r="O70" s="63">
        <v>2530</v>
      </c>
      <c r="P70" s="64">
        <f>Table22457891011234567891011121314151617181920212223242526272829303132333438244[[#This Row],[PEMBULATAN]]*O70</f>
        <v>25149.465</v>
      </c>
    </row>
    <row r="71" spans="1:16" ht="24.75" customHeight="1" x14ac:dyDescent="0.2">
      <c r="A71" s="13"/>
      <c r="B71" s="73"/>
      <c r="C71" s="71" t="s">
        <v>1213</v>
      </c>
      <c r="D71" s="76" t="s">
        <v>56</v>
      </c>
      <c r="E71" s="12">
        <v>44519</v>
      </c>
      <c r="F71" s="74" t="s">
        <v>58</v>
      </c>
      <c r="G71" s="12">
        <v>44523</v>
      </c>
      <c r="H71" s="75" t="s">
        <v>845</v>
      </c>
      <c r="I71" s="15">
        <v>90</v>
      </c>
      <c r="J71" s="15">
        <v>58</v>
      </c>
      <c r="K71" s="15">
        <v>36</v>
      </c>
      <c r="L71" s="15">
        <v>25</v>
      </c>
      <c r="M71" s="79">
        <v>46.98</v>
      </c>
      <c r="N71" s="94">
        <v>46.98</v>
      </c>
      <c r="O71" s="63">
        <v>2530</v>
      </c>
      <c r="P71" s="64">
        <f>Table22457891011234567891011121314151617181920212223242526272829303132333438244[[#This Row],[PEMBULATAN]]*O71</f>
        <v>118859.4</v>
      </c>
    </row>
    <row r="72" spans="1:16" ht="24.75" customHeight="1" x14ac:dyDescent="0.2">
      <c r="A72" s="13"/>
      <c r="B72" s="73"/>
      <c r="C72" s="71" t="s">
        <v>1214</v>
      </c>
      <c r="D72" s="76" t="s">
        <v>56</v>
      </c>
      <c r="E72" s="12">
        <v>44519</v>
      </c>
      <c r="F72" s="74" t="s">
        <v>58</v>
      </c>
      <c r="G72" s="12">
        <v>44523</v>
      </c>
      <c r="H72" s="75" t="s">
        <v>845</v>
      </c>
      <c r="I72" s="15">
        <v>66</v>
      </c>
      <c r="J72" s="15">
        <v>50</v>
      </c>
      <c r="K72" s="15">
        <v>27</v>
      </c>
      <c r="L72" s="15">
        <v>8</v>
      </c>
      <c r="M72" s="79">
        <v>22.274999999999999</v>
      </c>
      <c r="N72" s="94">
        <v>22.274999999999999</v>
      </c>
      <c r="O72" s="63">
        <v>2530</v>
      </c>
      <c r="P72" s="64">
        <f>Table22457891011234567891011121314151617181920212223242526272829303132333438244[[#This Row],[PEMBULATAN]]*O72</f>
        <v>56355.75</v>
      </c>
    </row>
    <row r="73" spans="1:16" ht="24.75" customHeight="1" x14ac:dyDescent="0.2">
      <c r="A73" s="13"/>
      <c r="B73" s="73"/>
      <c r="C73" s="71" t="s">
        <v>1215</v>
      </c>
      <c r="D73" s="76" t="s">
        <v>56</v>
      </c>
      <c r="E73" s="12">
        <v>44519</v>
      </c>
      <c r="F73" s="74" t="s">
        <v>58</v>
      </c>
      <c r="G73" s="12">
        <v>44523</v>
      </c>
      <c r="H73" s="75" t="s">
        <v>845</v>
      </c>
      <c r="I73" s="15">
        <v>82</v>
      </c>
      <c r="J73" s="15">
        <v>67</v>
      </c>
      <c r="K73" s="15">
        <v>25</v>
      </c>
      <c r="L73" s="15">
        <v>20</v>
      </c>
      <c r="M73" s="79">
        <v>34.337499999999999</v>
      </c>
      <c r="N73" s="94">
        <v>35</v>
      </c>
      <c r="O73" s="63">
        <v>2530</v>
      </c>
      <c r="P73" s="64">
        <f>Table22457891011234567891011121314151617181920212223242526272829303132333438244[[#This Row],[PEMBULATAN]]*O73</f>
        <v>88550</v>
      </c>
    </row>
    <row r="74" spans="1:16" ht="24.75" customHeight="1" x14ac:dyDescent="0.2">
      <c r="A74" s="13"/>
      <c r="B74" s="73"/>
      <c r="C74" s="71" t="s">
        <v>1216</v>
      </c>
      <c r="D74" s="76" t="s">
        <v>56</v>
      </c>
      <c r="E74" s="12">
        <v>44519</v>
      </c>
      <c r="F74" s="74" t="s">
        <v>58</v>
      </c>
      <c r="G74" s="12">
        <v>44523</v>
      </c>
      <c r="H74" s="75" t="s">
        <v>845</v>
      </c>
      <c r="I74" s="15">
        <v>44</v>
      </c>
      <c r="J74" s="15">
        <v>40</v>
      </c>
      <c r="K74" s="15">
        <v>20</v>
      </c>
      <c r="L74" s="15">
        <v>4</v>
      </c>
      <c r="M74" s="79">
        <v>8.8000000000000007</v>
      </c>
      <c r="N74" s="94">
        <v>8.8000000000000007</v>
      </c>
      <c r="O74" s="63">
        <v>2530</v>
      </c>
      <c r="P74" s="64">
        <f>Table22457891011234567891011121314151617181920212223242526272829303132333438244[[#This Row],[PEMBULATAN]]*O74</f>
        <v>22264</v>
      </c>
    </row>
    <row r="75" spans="1:16" ht="24.75" customHeight="1" x14ac:dyDescent="0.2">
      <c r="A75" s="13"/>
      <c r="B75" s="73"/>
      <c r="C75" s="71" t="s">
        <v>1217</v>
      </c>
      <c r="D75" s="76" t="s">
        <v>56</v>
      </c>
      <c r="E75" s="12">
        <v>44519</v>
      </c>
      <c r="F75" s="74" t="s">
        <v>58</v>
      </c>
      <c r="G75" s="12">
        <v>44523</v>
      </c>
      <c r="H75" s="75" t="s">
        <v>845</v>
      </c>
      <c r="I75" s="15">
        <v>40</v>
      </c>
      <c r="J75" s="15">
        <v>30</v>
      </c>
      <c r="K75" s="15">
        <v>10</v>
      </c>
      <c r="L75" s="15">
        <v>2</v>
      </c>
      <c r="M75" s="79">
        <v>3</v>
      </c>
      <c r="N75" s="94">
        <v>3</v>
      </c>
      <c r="O75" s="63">
        <v>2530</v>
      </c>
      <c r="P75" s="64">
        <f>Table22457891011234567891011121314151617181920212223242526272829303132333438244[[#This Row],[PEMBULATAN]]*O75</f>
        <v>7590</v>
      </c>
    </row>
    <row r="76" spans="1:16" ht="24.75" customHeight="1" x14ac:dyDescent="0.2">
      <c r="A76" s="13"/>
      <c r="B76" s="73"/>
      <c r="C76" s="71" t="s">
        <v>1218</v>
      </c>
      <c r="D76" s="76" t="s">
        <v>56</v>
      </c>
      <c r="E76" s="12">
        <v>44519</v>
      </c>
      <c r="F76" s="74" t="s">
        <v>58</v>
      </c>
      <c r="G76" s="12">
        <v>44523</v>
      </c>
      <c r="H76" s="75" t="s">
        <v>845</v>
      </c>
      <c r="I76" s="15">
        <v>83</v>
      </c>
      <c r="J76" s="15">
        <v>65</v>
      </c>
      <c r="K76" s="15">
        <v>27</v>
      </c>
      <c r="L76" s="15">
        <v>12</v>
      </c>
      <c r="M76" s="79">
        <v>36.416249999999998</v>
      </c>
      <c r="N76" s="94">
        <v>37</v>
      </c>
      <c r="O76" s="63">
        <v>2530</v>
      </c>
      <c r="P76" s="64">
        <f>Table22457891011234567891011121314151617181920212223242526272829303132333438244[[#This Row],[PEMBULATAN]]*O76</f>
        <v>93610</v>
      </c>
    </row>
    <row r="77" spans="1:16" ht="24.75" customHeight="1" x14ac:dyDescent="0.2">
      <c r="A77" s="13"/>
      <c r="B77" s="73"/>
      <c r="C77" s="71" t="s">
        <v>1219</v>
      </c>
      <c r="D77" s="76" t="s">
        <v>56</v>
      </c>
      <c r="E77" s="12">
        <v>44519</v>
      </c>
      <c r="F77" s="74" t="s">
        <v>58</v>
      </c>
      <c r="G77" s="12">
        <v>44523</v>
      </c>
      <c r="H77" s="75" t="s">
        <v>845</v>
      </c>
      <c r="I77" s="15">
        <v>30</v>
      </c>
      <c r="J77" s="15">
        <v>35</v>
      </c>
      <c r="K77" s="15">
        <v>15</v>
      </c>
      <c r="L77" s="15">
        <v>4</v>
      </c>
      <c r="M77" s="79">
        <v>3.9375</v>
      </c>
      <c r="N77" s="94">
        <v>4</v>
      </c>
      <c r="O77" s="63">
        <v>2530</v>
      </c>
      <c r="P77" s="64">
        <f>Table22457891011234567891011121314151617181920212223242526272829303132333438244[[#This Row],[PEMBULATAN]]*O77</f>
        <v>10120</v>
      </c>
    </row>
    <row r="78" spans="1:16" ht="24.75" customHeight="1" x14ac:dyDescent="0.2">
      <c r="A78" s="13"/>
      <c r="B78" s="73"/>
      <c r="C78" s="71" t="s">
        <v>1220</v>
      </c>
      <c r="D78" s="76" t="s">
        <v>56</v>
      </c>
      <c r="E78" s="12">
        <v>44519</v>
      </c>
      <c r="F78" s="74" t="s">
        <v>58</v>
      </c>
      <c r="G78" s="12">
        <v>44523</v>
      </c>
      <c r="H78" s="75" t="s">
        <v>845</v>
      </c>
      <c r="I78" s="15">
        <v>52</v>
      </c>
      <c r="J78" s="15">
        <v>42</v>
      </c>
      <c r="K78" s="15">
        <v>22</v>
      </c>
      <c r="L78" s="15">
        <v>6</v>
      </c>
      <c r="M78" s="79">
        <v>12.012</v>
      </c>
      <c r="N78" s="94">
        <v>12.012</v>
      </c>
      <c r="O78" s="63">
        <v>2530</v>
      </c>
      <c r="P78" s="64">
        <f>Table22457891011234567891011121314151617181920212223242526272829303132333438244[[#This Row],[PEMBULATAN]]*O78</f>
        <v>30390.36</v>
      </c>
    </row>
    <row r="79" spans="1:16" ht="24.75" customHeight="1" x14ac:dyDescent="0.2">
      <c r="A79" s="13"/>
      <c r="B79" s="73"/>
      <c r="C79" s="71" t="s">
        <v>1221</v>
      </c>
      <c r="D79" s="76" t="s">
        <v>56</v>
      </c>
      <c r="E79" s="12">
        <v>44519</v>
      </c>
      <c r="F79" s="74" t="s">
        <v>58</v>
      </c>
      <c r="G79" s="12">
        <v>44523</v>
      </c>
      <c r="H79" s="75" t="s">
        <v>845</v>
      </c>
      <c r="I79" s="15">
        <v>63</v>
      </c>
      <c r="J79" s="15">
        <v>62</v>
      </c>
      <c r="K79" s="15">
        <v>18</v>
      </c>
      <c r="L79" s="15">
        <v>9</v>
      </c>
      <c r="M79" s="79">
        <v>17.577000000000002</v>
      </c>
      <c r="N79" s="94">
        <v>17.577000000000002</v>
      </c>
      <c r="O79" s="63">
        <v>2530</v>
      </c>
      <c r="P79" s="64">
        <f>Table22457891011234567891011121314151617181920212223242526272829303132333438244[[#This Row],[PEMBULATAN]]*O79</f>
        <v>44469.810000000005</v>
      </c>
    </row>
    <row r="80" spans="1:16" ht="24.75" customHeight="1" x14ac:dyDescent="0.2">
      <c r="A80" s="13"/>
      <c r="B80" s="73"/>
      <c r="C80" s="71" t="s">
        <v>1222</v>
      </c>
      <c r="D80" s="76" t="s">
        <v>56</v>
      </c>
      <c r="E80" s="12">
        <v>44519</v>
      </c>
      <c r="F80" s="74" t="s">
        <v>58</v>
      </c>
      <c r="G80" s="12">
        <v>44523</v>
      </c>
      <c r="H80" s="75" t="s">
        <v>845</v>
      </c>
      <c r="I80" s="15">
        <v>67</v>
      </c>
      <c r="J80" s="15">
        <v>67</v>
      </c>
      <c r="K80" s="15">
        <v>15</v>
      </c>
      <c r="L80" s="15">
        <v>5</v>
      </c>
      <c r="M80" s="79">
        <v>16.833749999999998</v>
      </c>
      <c r="N80" s="94">
        <v>16.833749999999998</v>
      </c>
      <c r="O80" s="63">
        <v>2530</v>
      </c>
      <c r="P80" s="64">
        <f>Table22457891011234567891011121314151617181920212223242526272829303132333438244[[#This Row],[PEMBULATAN]]*O80</f>
        <v>42589.387499999997</v>
      </c>
    </row>
    <row r="81" spans="1:16" ht="24.75" customHeight="1" x14ac:dyDescent="0.2">
      <c r="A81" s="13"/>
      <c r="B81" s="73"/>
      <c r="C81" s="71" t="s">
        <v>1223</v>
      </c>
      <c r="D81" s="76" t="s">
        <v>56</v>
      </c>
      <c r="E81" s="12">
        <v>44519</v>
      </c>
      <c r="F81" s="74" t="s">
        <v>58</v>
      </c>
      <c r="G81" s="12">
        <v>44523</v>
      </c>
      <c r="H81" s="75" t="s">
        <v>845</v>
      </c>
      <c r="I81" s="15">
        <v>48</v>
      </c>
      <c r="J81" s="15">
        <v>36</v>
      </c>
      <c r="K81" s="15">
        <v>10</v>
      </c>
      <c r="L81" s="15">
        <v>3</v>
      </c>
      <c r="M81" s="79">
        <v>4.32</v>
      </c>
      <c r="N81" s="94">
        <v>5</v>
      </c>
      <c r="O81" s="63">
        <v>2530</v>
      </c>
      <c r="P81" s="64">
        <f>Table22457891011234567891011121314151617181920212223242526272829303132333438244[[#This Row],[PEMBULATAN]]*O81</f>
        <v>12650</v>
      </c>
    </row>
    <row r="82" spans="1:16" ht="24.75" customHeight="1" x14ac:dyDescent="0.2">
      <c r="A82" s="13"/>
      <c r="B82" s="73"/>
      <c r="C82" s="71" t="s">
        <v>1224</v>
      </c>
      <c r="D82" s="76" t="s">
        <v>56</v>
      </c>
      <c r="E82" s="12">
        <v>44519</v>
      </c>
      <c r="F82" s="74" t="s">
        <v>58</v>
      </c>
      <c r="G82" s="12">
        <v>44523</v>
      </c>
      <c r="H82" s="75" t="s">
        <v>845</v>
      </c>
      <c r="I82" s="15">
        <v>43</v>
      </c>
      <c r="J82" s="15">
        <v>40</v>
      </c>
      <c r="K82" s="15">
        <v>18</v>
      </c>
      <c r="L82" s="15">
        <v>4</v>
      </c>
      <c r="M82" s="79">
        <v>7.74</v>
      </c>
      <c r="N82" s="94">
        <v>7.74</v>
      </c>
      <c r="O82" s="63">
        <v>2530</v>
      </c>
      <c r="P82" s="64">
        <f>Table22457891011234567891011121314151617181920212223242526272829303132333438244[[#This Row],[PEMBULATAN]]*O82</f>
        <v>19582.2</v>
      </c>
    </row>
    <row r="83" spans="1:16" ht="24.75" customHeight="1" x14ac:dyDescent="0.2">
      <c r="A83" s="13"/>
      <c r="B83" s="73"/>
      <c r="C83" s="71" t="s">
        <v>1225</v>
      </c>
      <c r="D83" s="76" t="s">
        <v>56</v>
      </c>
      <c r="E83" s="12">
        <v>44519</v>
      </c>
      <c r="F83" s="74" t="s">
        <v>58</v>
      </c>
      <c r="G83" s="12">
        <v>44523</v>
      </c>
      <c r="H83" s="75" t="s">
        <v>845</v>
      </c>
      <c r="I83" s="15">
        <v>60</v>
      </c>
      <c r="J83" s="15">
        <v>60</v>
      </c>
      <c r="K83" s="15">
        <v>20</v>
      </c>
      <c r="L83" s="15">
        <v>6</v>
      </c>
      <c r="M83" s="79">
        <v>18</v>
      </c>
      <c r="N83" s="94">
        <v>18</v>
      </c>
      <c r="O83" s="63">
        <v>2530</v>
      </c>
      <c r="P83" s="64">
        <f>Table22457891011234567891011121314151617181920212223242526272829303132333438244[[#This Row],[PEMBULATAN]]*O83</f>
        <v>45540</v>
      </c>
    </row>
    <row r="84" spans="1:16" ht="24.75" customHeight="1" x14ac:dyDescent="0.2">
      <c r="A84" s="13"/>
      <c r="B84" s="73"/>
      <c r="C84" s="71" t="s">
        <v>1226</v>
      </c>
      <c r="D84" s="76" t="s">
        <v>56</v>
      </c>
      <c r="E84" s="12">
        <v>44519</v>
      </c>
      <c r="F84" s="74" t="s">
        <v>58</v>
      </c>
      <c r="G84" s="12">
        <v>44523</v>
      </c>
      <c r="H84" s="75" t="s">
        <v>845</v>
      </c>
      <c r="I84" s="15">
        <v>70</v>
      </c>
      <c r="J84" s="15">
        <v>50</v>
      </c>
      <c r="K84" s="15">
        <v>25</v>
      </c>
      <c r="L84" s="15">
        <v>6</v>
      </c>
      <c r="M84" s="79">
        <v>21.875</v>
      </c>
      <c r="N84" s="94">
        <v>21.875</v>
      </c>
      <c r="O84" s="63">
        <v>2530</v>
      </c>
      <c r="P84" s="64">
        <f>Table22457891011234567891011121314151617181920212223242526272829303132333438244[[#This Row],[PEMBULATAN]]*O84</f>
        <v>55343.75</v>
      </c>
    </row>
    <row r="85" spans="1:16" ht="24.75" customHeight="1" x14ac:dyDescent="0.2">
      <c r="A85" s="13"/>
      <c r="B85" s="73"/>
      <c r="C85" s="71" t="s">
        <v>1227</v>
      </c>
      <c r="D85" s="76" t="s">
        <v>56</v>
      </c>
      <c r="E85" s="12">
        <v>44519</v>
      </c>
      <c r="F85" s="74" t="s">
        <v>58</v>
      </c>
      <c r="G85" s="12">
        <v>44523</v>
      </c>
      <c r="H85" s="75" t="s">
        <v>845</v>
      </c>
      <c r="I85" s="15">
        <v>60</v>
      </c>
      <c r="J85" s="15">
        <v>60</v>
      </c>
      <c r="K85" s="15">
        <v>38</v>
      </c>
      <c r="L85" s="15">
        <v>16</v>
      </c>
      <c r="M85" s="79">
        <v>34.200000000000003</v>
      </c>
      <c r="N85" s="94">
        <v>34.200000000000003</v>
      </c>
      <c r="O85" s="63">
        <v>2530</v>
      </c>
      <c r="P85" s="64">
        <f>Table22457891011234567891011121314151617181920212223242526272829303132333438244[[#This Row],[PEMBULATAN]]*O85</f>
        <v>86526</v>
      </c>
    </row>
    <row r="86" spans="1:16" ht="24.75" customHeight="1" x14ac:dyDescent="0.2">
      <c r="A86" s="13"/>
      <c r="B86" s="73"/>
      <c r="C86" s="71" t="s">
        <v>1228</v>
      </c>
      <c r="D86" s="76" t="s">
        <v>56</v>
      </c>
      <c r="E86" s="12">
        <v>44519</v>
      </c>
      <c r="F86" s="74" t="s">
        <v>58</v>
      </c>
      <c r="G86" s="12">
        <v>44523</v>
      </c>
      <c r="H86" s="75" t="s">
        <v>845</v>
      </c>
      <c r="I86" s="15">
        <v>90</v>
      </c>
      <c r="J86" s="15">
        <v>62</v>
      </c>
      <c r="K86" s="15">
        <v>28</v>
      </c>
      <c r="L86" s="15">
        <v>13</v>
      </c>
      <c r="M86" s="79">
        <v>39.06</v>
      </c>
      <c r="N86" s="94">
        <v>39.06</v>
      </c>
      <c r="O86" s="63">
        <v>2530</v>
      </c>
      <c r="P86" s="64">
        <f>Table22457891011234567891011121314151617181920212223242526272829303132333438244[[#This Row],[PEMBULATAN]]*O86</f>
        <v>98821.8</v>
      </c>
    </row>
    <row r="87" spans="1:16" ht="24.75" customHeight="1" x14ac:dyDescent="0.2">
      <c r="A87" s="13"/>
      <c r="B87" s="73"/>
      <c r="C87" s="71" t="s">
        <v>1229</v>
      </c>
      <c r="D87" s="76" t="s">
        <v>56</v>
      </c>
      <c r="E87" s="12">
        <v>44519</v>
      </c>
      <c r="F87" s="74" t="s">
        <v>58</v>
      </c>
      <c r="G87" s="12">
        <v>44523</v>
      </c>
      <c r="H87" s="75" t="s">
        <v>845</v>
      </c>
      <c r="I87" s="15">
        <v>76</v>
      </c>
      <c r="J87" s="15">
        <v>52</v>
      </c>
      <c r="K87" s="15">
        <v>30</v>
      </c>
      <c r="L87" s="15">
        <v>11</v>
      </c>
      <c r="M87" s="79">
        <v>29.64</v>
      </c>
      <c r="N87" s="94">
        <v>29.64</v>
      </c>
      <c r="O87" s="63">
        <v>2530</v>
      </c>
      <c r="P87" s="64">
        <f>Table22457891011234567891011121314151617181920212223242526272829303132333438244[[#This Row],[PEMBULATAN]]*O87</f>
        <v>74989.2</v>
      </c>
    </row>
    <row r="88" spans="1:16" ht="24.75" customHeight="1" x14ac:dyDescent="0.2">
      <c r="A88" s="13"/>
      <c r="B88" s="73"/>
      <c r="C88" s="71" t="s">
        <v>1230</v>
      </c>
      <c r="D88" s="76" t="s">
        <v>56</v>
      </c>
      <c r="E88" s="12">
        <v>44519</v>
      </c>
      <c r="F88" s="74" t="s">
        <v>58</v>
      </c>
      <c r="G88" s="12">
        <v>44523</v>
      </c>
      <c r="H88" s="75" t="s">
        <v>845</v>
      </c>
      <c r="I88" s="15">
        <v>64</v>
      </c>
      <c r="J88" s="15">
        <v>67</v>
      </c>
      <c r="K88" s="15">
        <v>18</v>
      </c>
      <c r="L88" s="15">
        <v>7</v>
      </c>
      <c r="M88" s="79">
        <v>19.295999999999999</v>
      </c>
      <c r="N88" s="94">
        <v>20</v>
      </c>
      <c r="O88" s="63">
        <v>2530</v>
      </c>
      <c r="P88" s="64">
        <f>Table22457891011234567891011121314151617181920212223242526272829303132333438244[[#This Row],[PEMBULATAN]]*O88</f>
        <v>50600</v>
      </c>
    </row>
    <row r="89" spans="1:16" ht="24.75" customHeight="1" x14ac:dyDescent="0.2">
      <c r="A89" s="13"/>
      <c r="B89" s="73"/>
      <c r="C89" s="71" t="s">
        <v>1231</v>
      </c>
      <c r="D89" s="76" t="s">
        <v>56</v>
      </c>
      <c r="E89" s="12">
        <v>44519</v>
      </c>
      <c r="F89" s="74" t="s">
        <v>58</v>
      </c>
      <c r="G89" s="12">
        <v>44523</v>
      </c>
      <c r="H89" s="75" t="s">
        <v>845</v>
      </c>
      <c r="I89" s="15">
        <v>95</v>
      </c>
      <c r="J89" s="15">
        <v>65</v>
      </c>
      <c r="K89" s="15">
        <v>32</v>
      </c>
      <c r="L89" s="15">
        <v>4</v>
      </c>
      <c r="M89" s="79">
        <v>49.4</v>
      </c>
      <c r="N89" s="94">
        <v>50</v>
      </c>
      <c r="O89" s="63">
        <v>2530</v>
      </c>
      <c r="P89" s="64">
        <f>Table22457891011234567891011121314151617181920212223242526272829303132333438244[[#This Row],[PEMBULATAN]]*O89</f>
        <v>126500</v>
      </c>
    </row>
    <row r="90" spans="1:16" ht="24.75" customHeight="1" x14ac:dyDescent="0.2">
      <c r="A90" s="13"/>
      <c r="B90" s="73"/>
      <c r="C90" s="71" t="s">
        <v>1232</v>
      </c>
      <c r="D90" s="76" t="s">
        <v>56</v>
      </c>
      <c r="E90" s="12">
        <v>44519</v>
      </c>
      <c r="F90" s="74" t="s">
        <v>58</v>
      </c>
      <c r="G90" s="12">
        <v>44523</v>
      </c>
      <c r="H90" s="75" t="s">
        <v>845</v>
      </c>
      <c r="I90" s="15">
        <v>74</v>
      </c>
      <c r="J90" s="15">
        <v>64</v>
      </c>
      <c r="K90" s="15">
        <v>18</v>
      </c>
      <c r="L90" s="15">
        <v>11</v>
      </c>
      <c r="M90" s="79">
        <v>21.312000000000001</v>
      </c>
      <c r="N90" s="94">
        <v>22</v>
      </c>
      <c r="O90" s="63">
        <v>2530</v>
      </c>
      <c r="P90" s="64">
        <f>Table22457891011234567891011121314151617181920212223242526272829303132333438244[[#This Row],[PEMBULATAN]]*O90</f>
        <v>55660</v>
      </c>
    </row>
    <row r="91" spans="1:16" ht="24.75" customHeight="1" x14ac:dyDescent="0.2">
      <c r="A91" s="13"/>
      <c r="B91" s="73"/>
      <c r="C91" s="71" t="s">
        <v>1233</v>
      </c>
      <c r="D91" s="76" t="s">
        <v>56</v>
      </c>
      <c r="E91" s="12">
        <v>44519</v>
      </c>
      <c r="F91" s="74" t="s">
        <v>58</v>
      </c>
      <c r="G91" s="12">
        <v>44523</v>
      </c>
      <c r="H91" s="75" t="s">
        <v>845</v>
      </c>
      <c r="I91" s="15">
        <v>57</v>
      </c>
      <c r="J91" s="15">
        <v>52</v>
      </c>
      <c r="K91" s="15">
        <v>35</v>
      </c>
      <c r="L91" s="15">
        <v>6</v>
      </c>
      <c r="M91" s="79">
        <v>25.934999999999999</v>
      </c>
      <c r="N91" s="94">
        <v>25.934999999999999</v>
      </c>
      <c r="O91" s="63">
        <v>2530</v>
      </c>
      <c r="P91" s="64">
        <f>Table22457891011234567891011121314151617181920212223242526272829303132333438244[[#This Row],[PEMBULATAN]]*O91</f>
        <v>65615.55</v>
      </c>
    </row>
    <row r="92" spans="1:16" ht="24.75" customHeight="1" x14ac:dyDescent="0.2">
      <c r="A92" s="13"/>
      <c r="B92" s="73"/>
      <c r="C92" s="71" t="s">
        <v>1234</v>
      </c>
      <c r="D92" s="76" t="s">
        <v>56</v>
      </c>
      <c r="E92" s="12">
        <v>44519</v>
      </c>
      <c r="F92" s="74" t="s">
        <v>58</v>
      </c>
      <c r="G92" s="12">
        <v>44523</v>
      </c>
      <c r="H92" s="75" t="s">
        <v>845</v>
      </c>
      <c r="I92" s="15">
        <v>62</v>
      </c>
      <c r="J92" s="15">
        <v>60</v>
      </c>
      <c r="K92" s="15">
        <v>25</v>
      </c>
      <c r="L92" s="15">
        <v>10</v>
      </c>
      <c r="M92" s="79">
        <v>23.25</v>
      </c>
      <c r="N92" s="94">
        <v>23.25</v>
      </c>
      <c r="O92" s="63">
        <v>2530</v>
      </c>
      <c r="P92" s="64">
        <f>Table22457891011234567891011121314151617181920212223242526272829303132333438244[[#This Row],[PEMBULATAN]]*O92</f>
        <v>58822.5</v>
      </c>
    </row>
    <row r="93" spans="1:16" ht="24.75" customHeight="1" x14ac:dyDescent="0.2">
      <c r="A93" s="13"/>
      <c r="B93" s="73"/>
      <c r="C93" s="71" t="s">
        <v>1235</v>
      </c>
      <c r="D93" s="76" t="s">
        <v>56</v>
      </c>
      <c r="E93" s="12">
        <v>44519</v>
      </c>
      <c r="F93" s="74" t="s">
        <v>58</v>
      </c>
      <c r="G93" s="12">
        <v>44523</v>
      </c>
      <c r="H93" s="75" t="s">
        <v>845</v>
      </c>
      <c r="I93" s="15">
        <v>86</v>
      </c>
      <c r="J93" s="15">
        <v>60</v>
      </c>
      <c r="K93" s="15">
        <v>26</v>
      </c>
      <c r="L93" s="15">
        <v>12</v>
      </c>
      <c r="M93" s="79">
        <v>33.54</v>
      </c>
      <c r="N93" s="94">
        <v>33.54</v>
      </c>
      <c r="O93" s="63">
        <v>2530</v>
      </c>
      <c r="P93" s="64">
        <f>Table22457891011234567891011121314151617181920212223242526272829303132333438244[[#This Row],[PEMBULATAN]]*O93</f>
        <v>84856.2</v>
      </c>
    </row>
    <row r="94" spans="1:16" ht="24.75" customHeight="1" x14ac:dyDescent="0.2">
      <c r="A94" s="13"/>
      <c r="B94" s="73"/>
      <c r="C94" s="71" t="s">
        <v>1236</v>
      </c>
      <c r="D94" s="76" t="s">
        <v>56</v>
      </c>
      <c r="E94" s="12">
        <v>44519</v>
      </c>
      <c r="F94" s="74" t="s">
        <v>58</v>
      </c>
      <c r="G94" s="12">
        <v>44523</v>
      </c>
      <c r="H94" s="75" t="s">
        <v>845</v>
      </c>
      <c r="I94" s="15">
        <v>80</v>
      </c>
      <c r="J94" s="15">
        <v>62</v>
      </c>
      <c r="K94" s="15">
        <v>16</v>
      </c>
      <c r="L94" s="15">
        <v>9</v>
      </c>
      <c r="M94" s="79">
        <v>19.84</v>
      </c>
      <c r="N94" s="94">
        <v>19.84</v>
      </c>
      <c r="O94" s="63">
        <v>2530</v>
      </c>
      <c r="P94" s="64">
        <f>Table22457891011234567891011121314151617181920212223242526272829303132333438244[[#This Row],[PEMBULATAN]]*O94</f>
        <v>50195.199999999997</v>
      </c>
    </row>
    <row r="95" spans="1:16" ht="24.75" customHeight="1" x14ac:dyDescent="0.2">
      <c r="A95" s="13"/>
      <c r="B95" s="73"/>
      <c r="C95" s="71" t="s">
        <v>1237</v>
      </c>
      <c r="D95" s="76" t="s">
        <v>56</v>
      </c>
      <c r="E95" s="12">
        <v>44519</v>
      </c>
      <c r="F95" s="74" t="s">
        <v>58</v>
      </c>
      <c r="G95" s="12">
        <v>44523</v>
      </c>
      <c r="H95" s="75" t="s">
        <v>845</v>
      </c>
      <c r="I95" s="15">
        <v>85</v>
      </c>
      <c r="J95" s="15">
        <v>42</v>
      </c>
      <c r="K95" s="15">
        <v>26</v>
      </c>
      <c r="L95" s="15">
        <v>8</v>
      </c>
      <c r="M95" s="79">
        <v>23.204999999999998</v>
      </c>
      <c r="N95" s="94">
        <v>23.204999999999998</v>
      </c>
      <c r="O95" s="63">
        <v>2530</v>
      </c>
      <c r="P95" s="64">
        <f>Table22457891011234567891011121314151617181920212223242526272829303132333438244[[#This Row],[PEMBULATAN]]*O95</f>
        <v>58708.649999999994</v>
      </c>
    </row>
    <row r="96" spans="1:16" ht="24.75" customHeight="1" x14ac:dyDescent="0.2">
      <c r="A96" s="13"/>
      <c r="B96" s="73"/>
      <c r="C96" s="71" t="s">
        <v>1238</v>
      </c>
      <c r="D96" s="76" t="s">
        <v>56</v>
      </c>
      <c r="E96" s="12">
        <v>44519</v>
      </c>
      <c r="F96" s="74" t="s">
        <v>58</v>
      </c>
      <c r="G96" s="12">
        <v>44523</v>
      </c>
      <c r="H96" s="75" t="s">
        <v>845</v>
      </c>
      <c r="I96" s="15">
        <v>72</v>
      </c>
      <c r="J96" s="15">
        <v>57</v>
      </c>
      <c r="K96" s="15">
        <v>22</v>
      </c>
      <c r="L96" s="15">
        <v>7</v>
      </c>
      <c r="M96" s="79">
        <v>22.571999999999999</v>
      </c>
      <c r="N96" s="94">
        <v>22.571999999999999</v>
      </c>
      <c r="O96" s="63">
        <v>2530</v>
      </c>
      <c r="P96" s="64">
        <f>Table22457891011234567891011121314151617181920212223242526272829303132333438244[[#This Row],[PEMBULATAN]]*O96</f>
        <v>57107.159999999996</v>
      </c>
    </row>
    <row r="97" spans="1:16" ht="24.75" customHeight="1" x14ac:dyDescent="0.2">
      <c r="A97" s="13"/>
      <c r="B97" s="73"/>
      <c r="C97" s="71" t="s">
        <v>1239</v>
      </c>
      <c r="D97" s="76" t="s">
        <v>56</v>
      </c>
      <c r="E97" s="12">
        <v>44519</v>
      </c>
      <c r="F97" s="74" t="s">
        <v>58</v>
      </c>
      <c r="G97" s="12">
        <v>44523</v>
      </c>
      <c r="H97" s="75" t="s">
        <v>845</v>
      </c>
      <c r="I97" s="15">
        <v>50</v>
      </c>
      <c r="J97" s="15">
        <v>43</v>
      </c>
      <c r="K97" s="15">
        <v>18</v>
      </c>
      <c r="L97" s="15">
        <v>7</v>
      </c>
      <c r="M97" s="79">
        <v>9.6750000000000007</v>
      </c>
      <c r="N97" s="94">
        <v>9.6750000000000007</v>
      </c>
      <c r="O97" s="63">
        <v>2530</v>
      </c>
      <c r="P97" s="64">
        <f>Table22457891011234567891011121314151617181920212223242526272829303132333438244[[#This Row],[PEMBULATAN]]*O97</f>
        <v>24477.75</v>
      </c>
    </row>
    <row r="98" spans="1:16" ht="24.75" customHeight="1" x14ac:dyDescent="0.2">
      <c r="A98" s="13"/>
      <c r="B98" s="73"/>
      <c r="C98" s="71" t="s">
        <v>1240</v>
      </c>
      <c r="D98" s="76" t="s">
        <v>56</v>
      </c>
      <c r="E98" s="12">
        <v>44519</v>
      </c>
      <c r="F98" s="74" t="s">
        <v>58</v>
      </c>
      <c r="G98" s="12">
        <v>44523</v>
      </c>
      <c r="H98" s="75" t="s">
        <v>845</v>
      </c>
      <c r="I98" s="15">
        <v>84</v>
      </c>
      <c r="J98" s="15">
        <v>68</v>
      </c>
      <c r="K98" s="15">
        <v>21</v>
      </c>
      <c r="L98" s="15">
        <v>8</v>
      </c>
      <c r="M98" s="79">
        <v>29.988</v>
      </c>
      <c r="N98" s="94">
        <v>29.988</v>
      </c>
      <c r="O98" s="63">
        <v>2530</v>
      </c>
      <c r="P98" s="64">
        <f>Table22457891011234567891011121314151617181920212223242526272829303132333438244[[#This Row],[PEMBULATAN]]*O98</f>
        <v>75869.64</v>
      </c>
    </row>
    <row r="99" spans="1:16" ht="24.75" customHeight="1" x14ac:dyDescent="0.2">
      <c r="A99" s="13"/>
      <c r="B99" s="73"/>
      <c r="C99" s="71" t="s">
        <v>1241</v>
      </c>
      <c r="D99" s="76" t="s">
        <v>56</v>
      </c>
      <c r="E99" s="12">
        <v>44519</v>
      </c>
      <c r="F99" s="74" t="s">
        <v>58</v>
      </c>
      <c r="G99" s="12">
        <v>44523</v>
      </c>
      <c r="H99" s="75" t="s">
        <v>845</v>
      </c>
      <c r="I99" s="15">
        <v>82</v>
      </c>
      <c r="J99" s="15">
        <v>55</v>
      </c>
      <c r="K99" s="15">
        <v>20</v>
      </c>
      <c r="L99" s="15">
        <v>7</v>
      </c>
      <c r="M99" s="79">
        <v>22.55</v>
      </c>
      <c r="N99" s="94">
        <v>22.55</v>
      </c>
      <c r="O99" s="63">
        <v>2530</v>
      </c>
      <c r="P99" s="64">
        <f>Table22457891011234567891011121314151617181920212223242526272829303132333438244[[#This Row],[PEMBULATAN]]*O99</f>
        <v>57051.5</v>
      </c>
    </row>
    <row r="100" spans="1:16" ht="24.75" customHeight="1" x14ac:dyDescent="0.2">
      <c r="A100" s="13"/>
      <c r="B100" s="73"/>
      <c r="C100" s="71" t="s">
        <v>1242</v>
      </c>
      <c r="D100" s="76" t="s">
        <v>56</v>
      </c>
      <c r="E100" s="12">
        <v>44519</v>
      </c>
      <c r="F100" s="74" t="s">
        <v>58</v>
      </c>
      <c r="G100" s="12">
        <v>44523</v>
      </c>
      <c r="H100" s="75" t="s">
        <v>845</v>
      </c>
      <c r="I100" s="15">
        <v>74</v>
      </c>
      <c r="J100" s="15">
        <v>55</v>
      </c>
      <c r="K100" s="15">
        <v>36</v>
      </c>
      <c r="L100" s="15">
        <v>11</v>
      </c>
      <c r="M100" s="79">
        <v>36.630000000000003</v>
      </c>
      <c r="N100" s="94">
        <v>36.630000000000003</v>
      </c>
      <c r="O100" s="63">
        <v>2530</v>
      </c>
      <c r="P100" s="64">
        <f>Table22457891011234567891011121314151617181920212223242526272829303132333438244[[#This Row],[PEMBULATAN]]*O100</f>
        <v>92673.900000000009</v>
      </c>
    </row>
    <row r="101" spans="1:16" ht="24.75" customHeight="1" x14ac:dyDescent="0.2">
      <c r="A101" s="13"/>
      <c r="B101" s="73"/>
      <c r="C101" s="71" t="s">
        <v>1243</v>
      </c>
      <c r="D101" s="76" t="s">
        <v>56</v>
      </c>
      <c r="E101" s="12">
        <v>44519</v>
      </c>
      <c r="F101" s="74" t="s">
        <v>58</v>
      </c>
      <c r="G101" s="12">
        <v>44523</v>
      </c>
      <c r="H101" s="75" t="s">
        <v>845</v>
      </c>
      <c r="I101" s="15">
        <v>32</v>
      </c>
      <c r="J101" s="15">
        <v>27</v>
      </c>
      <c r="K101" s="15">
        <v>27</v>
      </c>
      <c r="L101" s="15">
        <v>1</v>
      </c>
      <c r="M101" s="79">
        <v>5.8319999999999999</v>
      </c>
      <c r="N101" s="94">
        <v>5.8319999999999999</v>
      </c>
      <c r="O101" s="63">
        <v>2530</v>
      </c>
      <c r="P101" s="64">
        <f>Table22457891011234567891011121314151617181920212223242526272829303132333438244[[#This Row],[PEMBULATAN]]*O101</f>
        <v>14754.96</v>
      </c>
    </row>
    <row r="102" spans="1:16" ht="24.75" customHeight="1" x14ac:dyDescent="0.2">
      <c r="A102" s="13"/>
      <c r="B102" s="73"/>
      <c r="C102" s="71" t="s">
        <v>1244</v>
      </c>
      <c r="D102" s="76" t="s">
        <v>56</v>
      </c>
      <c r="E102" s="12">
        <v>44519</v>
      </c>
      <c r="F102" s="74" t="s">
        <v>58</v>
      </c>
      <c r="G102" s="12">
        <v>44523</v>
      </c>
      <c r="H102" s="75" t="s">
        <v>845</v>
      </c>
      <c r="I102" s="15">
        <v>87</v>
      </c>
      <c r="J102" s="15">
        <v>62</v>
      </c>
      <c r="K102" s="15">
        <v>27</v>
      </c>
      <c r="L102" s="15">
        <v>13</v>
      </c>
      <c r="M102" s="79">
        <v>36.409500000000001</v>
      </c>
      <c r="N102" s="94">
        <v>37</v>
      </c>
      <c r="O102" s="63">
        <v>2530</v>
      </c>
      <c r="P102" s="64">
        <f>Table22457891011234567891011121314151617181920212223242526272829303132333438244[[#This Row],[PEMBULATAN]]*O102</f>
        <v>93610</v>
      </c>
    </row>
    <row r="103" spans="1:16" ht="24.75" customHeight="1" x14ac:dyDescent="0.2">
      <c r="A103" s="13"/>
      <c r="B103" s="73"/>
      <c r="C103" s="71" t="s">
        <v>1245</v>
      </c>
      <c r="D103" s="76" t="s">
        <v>56</v>
      </c>
      <c r="E103" s="12">
        <v>44519</v>
      </c>
      <c r="F103" s="74" t="s">
        <v>58</v>
      </c>
      <c r="G103" s="12">
        <v>44523</v>
      </c>
      <c r="H103" s="75" t="s">
        <v>845</v>
      </c>
      <c r="I103" s="15">
        <v>62</v>
      </c>
      <c r="J103" s="15">
        <v>62</v>
      </c>
      <c r="K103" s="15">
        <v>20</v>
      </c>
      <c r="L103" s="15">
        <v>8</v>
      </c>
      <c r="M103" s="79">
        <v>19.22</v>
      </c>
      <c r="N103" s="94">
        <v>19.22</v>
      </c>
      <c r="O103" s="63">
        <v>2530</v>
      </c>
      <c r="P103" s="64">
        <f>Table22457891011234567891011121314151617181920212223242526272829303132333438244[[#This Row],[PEMBULATAN]]*O103</f>
        <v>48626.6</v>
      </c>
    </row>
    <row r="104" spans="1:16" ht="24.75" customHeight="1" x14ac:dyDescent="0.2">
      <c r="A104" s="13"/>
      <c r="B104" s="73"/>
      <c r="C104" s="71" t="s">
        <v>1246</v>
      </c>
      <c r="D104" s="76" t="s">
        <v>56</v>
      </c>
      <c r="E104" s="12">
        <v>44519</v>
      </c>
      <c r="F104" s="74" t="s">
        <v>58</v>
      </c>
      <c r="G104" s="12">
        <v>44523</v>
      </c>
      <c r="H104" s="75" t="s">
        <v>845</v>
      </c>
      <c r="I104" s="15">
        <v>70</v>
      </c>
      <c r="J104" s="15">
        <v>44</v>
      </c>
      <c r="K104" s="15">
        <v>37</v>
      </c>
      <c r="L104" s="15">
        <v>10</v>
      </c>
      <c r="M104" s="79">
        <v>28.49</v>
      </c>
      <c r="N104" s="94">
        <v>29</v>
      </c>
      <c r="O104" s="63">
        <v>2530</v>
      </c>
      <c r="P104" s="64">
        <f>Table22457891011234567891011121314151617181920212223242526272829303132333438244[[#This Row],[PEMBULATAN]]*O104</f>
        <v>73370</v>
      </c>
    </row>
    <row r="105" spans="1:16" ht="24.75" customHeight="1" x14ac:dyDescent="0.2">
      <c r="A105" s="13"/>
      <c r="B105" s="73"/>
      <c r="C105" s="71" t="s">
        <v>1247</v>
      </c>
      <c r="D105" s="76" t="s">
        <v>56</v>
      </c>
      <c r="E105" s="12">
        <v>44519</v>
      </c>
      <c r="F105" s="74" t="s">
        <v>58</v>
      </c>
      <c r="G105" s="12">
        <v>44523</v>
      </c>
      <c r="H105" s="75" t="s">
        <v>845</v>
      </c>
      <c r="I105" s="15">
        <v>47</v>
      </c>
      <c r="J105" s="15">
        <v>30</v>
      </c>
      <c r="K105" s="15">
        <v>20</v>
      </c>
      <c r="L105" s="15">
        <v>2</v>
      </c>
      <c r="M105" s="79">
        <v>7.05</v>
      </c>
      <c r="N105" s="94">
        <v>7.05</v>
      </c>
      <c r="O105" s="63">
        <v>2530</v>
      </c>
      <c r="P105" s="64">
        <f>Table22457891011234567891011121314151617181920212223242526272829303132333438244[[#This Row],[PEMBULATAN]]*O105</f>
        <v>17836.5</v>
      </c>
    </row>
    <row r="106" spans="1:16" ht="24.75" customHeight="1" x14ac:dyDescent="0.2">
      <c r="A106" s="13"/>
      <c r="B106" s="73"/>
      <c r="C106" s="71" t="s">
        <v>1248</v>
      </c>
      <c r="D106" s="76" t="s">
        <v>56</v>
      </c>
      <c r="E106" s="12">
        <v>44519</v>
      </c>
      <c r="F106" s="74" t="s">
        <v>58</v>
      </c>
      <c r="G106" s="12">
        <v>44523</v>
      </c>
      <c r="H106" s="75" t="s">
        <v>845</v>
      </c>
      <c r="I106" s="15">
        <v>95</v>
      </c>
      <c r="J106" s="15">
        <v>35</v>
      </c>
      <c r="K106" s="15">
        <v>30</v>
      </c>
      <c r="L106" s="15">
        <v>6</v>
      </c>
      <c r="M106" s="79">
        <v>24.9375</v>
      </c>
      <c r="N106" s="94">
        <v>24.9375</v>
      </c>
      <c r="O106" s="63">
        <v>2530</v>
      </c>
      <c r="P106" s="64">
        <f>Table22457891011234567891011121314151617181920212223242526272829303132333438244[[#This Row],[PEMBULATAN]]*O106</f>
        <v>63091.875</v>
      </c>
    </row>
    <row r="107" spans="1:16" ht="24.75" customHeight="1" x14ac:dyDescent="0.2">
      <c r="A107" s="13"/>
      <c r="B107" s="73"/>
      <c r="C107" s="71" t="s">
        <v>1249</v>
      </c>
      <c r="D107" s="76" t="s">
        <v>56</v>
      </c>
      <c r="E107" s="12">
        <v>44519</v>
      </c>
      <c r="F107" s="74" t="s">
        <v>58</v>
      </c>
      <c r="G107" s="12">
        <v>44523</v>
      </c>
      <c r="H107" s="75" t="s">
        <v>845</v>
      </c>
      <c r="I107" s="15">
        <v>100</v>
      </c>
      <c r="J107" s="15">
        <v>20</v>
      </c>
      <c r="K107" s="15">
        <v>15</v>
      </c>
      <c r="L107" s="15">
        <v>9</v>
      </c>
      <c r="M107" s="79">
        <v>7.5</v>
      </c>
      <c r="N107" s="94">
        <v>9</v>
      </c>
      <c r="O107" s="63">
        <v>2530</v>
      </c>
      <c r="P107" s="64">
        <f>Table22457891011234567891011121314151617181920212223242526272829303132333438244[[#This Row],[PEMBULATAN]]*O107</f>
        <v>22770</v>
      </c>
    </row>
    <row r="108" spans="1:16" ht="24.75" customHeight="1" x14ac:dyDescent="0.2">
      <c r="A108" s="13"/>
      <c r="B108" s="73"/>
      <c r="C108" s="71" t="s">
        <v>1250</v>
      </c>
      <c r="D108" s="76" t="s">
        <v>56</v>
      </c>
      <c r="E108" s="12">
        <v>44519</v>
      </c>
      <c r="F108" s="74" t="s">
        <v>58</v>
      </c>
      <c r="G108" s="12">
        <v>44523</v>
      </c>
      <c r="H108" s="75" t="s">
        <v>845</v>
      </c>
      <c r="I108" s="15">
        <v>108</v>
      </c>
      <c r="J108" s="15">
        <v>38</v>
      </c>
      <c r="K108" s="15">
        <v>20</v>
      </c>
      <c r="L108" s="15">
        <v>18</v>
      </c>
      <c r="M108" s="79">
        <v>20.52</v>
      </c>
      <c r="N108" s="94">
        <v>20.52</v>
      </c>
      <c r="O108" s="63">
        <v>2530</v>
      </c>
      <c r="P108" s="64">
        <f>Table22457891011234567891011121314151617181920212223242526272829303132333438244[[#This Row],[PEMBULATAN]]*O108</f>
        <v>51915.6</v>
      </c>
    </row>
    <row r="109" spans="1:16" ht="24.75" customHeight="1" x14ac:dyDescent="0.2">
      <c r="A109" s="13"/>
      <c r="B109" s="73"/>
      <c r="C109" s="71" t="s">
        <v>1251</v>
      </c>
      <c r="D109" s="76" t="s">
        <v>56</v>
      </c>
      <c r="E109" s="12">
        <v>44519</v>
      </c>
      <c r="F109" s="74" t="s">
        <v>58</v>
      </c>
      <c r="G109" s="12">
        <v>44523</v>
      </c>
      <c r="H109" s="75" t="s">
        <v>845</v>
      </c>
      <c r="I109" s="15">
        <v>65</v>
      </c>
      <c r="J109" s="15">
        <v>28</v>
      </c>
      <c r="K109" s="15">
        <v>25</v>
      </c>
      <c r="L109" s="15">
        <v>8</v>
      </c>
      <c r="M109" s="79">
        <v>11.375</v>
      </c>
      <c r="N109" s="94">
        <v>12</v>
      </c>
      <c r="O109" s="63">
        <v>2530</v>
      </c>
      <c r="P109" s="64">
        <f>Table22457891011234567891011121314151617181920212223242526272829303132333438244[[#This Row],[PEMBULATAN]]*O109</f>
        <v>30360</v>
      </c>
    </row>
    <row r="110" spans="1:16" ht="24.75" customHeight="1" x14ac:dyDescent="0.2">
      <c r="A110" s="13"/>
      <c r="B110" s="73"/>
      <c r="C110" s="71" t="s">
        <v>1252</v>
      </c>
      <c r="D110" s="76" t="s">
        <v>56</v>
      </c>
      <c r="E110" s="12">
        <v>44519</v>
      </c>
      <c r="F110" s="74" t="s">
        <v>58</v>
      </c>
      <c r="G110" s="12">
        <v>44523</v>
      </c>
      <c r="H110" s="75" t="s">
        <v>845</v>
      </c>
      <c r="I110" s="15">
        <v>80</v>
      </c>
      <c r="J110" s="15">
        <v>52</v>
      </c>
      <c r="K110" s="15">
        <v>20</v>
      </c>
      <c r="L110" s="15">
        <v>14</v>
      </c>
      <c r="M110" s="79">
        <v>20.8</v>
      </c>
      <c r="N110" s="94">
        <v>20.8</v>
      </c>
      <c r="O110" s="63">
        <v>2530</v>
      </c>
      <c r="P110" s="64">
        <f>Table22457891011234567891011121314151617181920212223242526272829303132333438244[[#This Row],[PEMBULATAN]]*O110</f>
        <v>52624</v>
      </c>
    </row>
    <row r="111" spans="1:16" ht="24.75" customHeight="1" x14ac:dyDescent="0.2">
      <c r="A111" s="13"/>
      <c r="B111" s="73"/>
      <c r="C111" s="71" t="s">
        <v>1253</v>
      </c>
      <c r="D111" s="76" t="s">
        <v>56</v>
      </c>
      <c r="E111" s="12">
        <v>44519</v>
      </c>
      <c r="F111" s="74" t="s">
        <v>58</v>
      </c>
      <c r="G111" s="12">
        <v>44523</v>
      </c>
      <c r="H111" s="75" t="s">
        <v>845</v>
      </c>
      <c r="I111" s="15">
        <v>77</v>
      </c>
      <c r="J111" s="15">
        <v>70</v>
      </c>
      <c r="K111" s="15">
        <v>15</v>
      </c>
      <c r="L111" s="15">
        <v>10</v>
      </c>
      <c r="M111" s="79">
        <v>20.212499999999999</v>
      </c>
      <c r="N111" s="94">
        <v>20.212499999999999</v>
      </c>
      <c r="O111" s="63">
        <v>2530</v>
      </c>
      <c r="P111" s="64">
        <f>Table22457891011234567891011121314151617181920212223242526272829303132333438244[[#This Row],[PEMBULATAN]]*O111</f>
        <v>51137.625</v>
      </c>
    </row>
    <row r="112" spans="1:16" ht="24.75" customHeight="1" x14ac:dyDescent="0.2">
      <c r="A112" s="13"/>
      <c r="B112" s="73"/>
      <c r="C112" s="71" t="s">
        <v>1254</v>
      </c>
      <c r="D112" s="76" t="s">
        <v>56</v>
      </c>
      <c r="E112" s="12">
        <v>44519</v>
      </c>
      <c r="F112" s="74" t="s">
        <v>58</v>
      </c>
      <c r="G112" s="12">
        <v>44523</v>
      </c>
      <c r="H112" s="75" t="s">
        <v>845</v>
      </c>
      <c r="I112" s="15">
        <v>125</v>
      </c>
      <c r="J112" s="15">
        <v>20</v>
      </c>
      <c r="K112" s="15">
        <v>20</v>
      </c>
      <c r="L112" s="15">
        <v>9</v>
      </c>
      <c r="M112" s="79">
        <v>12.5</v>
      </c>
      <c r="N112" s="94">
        <v>14</v>
      </c>
      <c r="O112" s="63">
        <v>2530</v>
      </c>
      <c r="P112" s="64">
        <f>Table22457891011234567891011121314151617181920212223242526272829303132333438244[[#This Row],[PEMBULATAN]]*O112</f>
        <v>35420</v>
      </c>
    </row>
    <row r="113" spans="1:16" ht="24.75" customHeight="1" x14ac:dyDescent="0.2">
      <c r="A113" s="13"/>
      <c r="B113" s="73"/>
      <c r="C113" s="71" t="s">
        <v>1255</v>
      </c>
      <c r="D113" s="76" t="s">
        <v>56</v>
      </c>
      <c r="E113" s="12">
        <v>44519</v>
      </c>
      <c r="F113" s="74" t="s">
        <v>58</v>
      </c>
      <c r="G113" s="12">
        <v>44523</v>
      </c>
      <c r="H113" s="75" t="s">
        <v>845</v>
      </c>
      <c r="I113" s="15">
        <v>85</v>
      </c>
      <c r="J113" s="15">
        <v>30</v>
      </c>
      <c r="K113" s="15">
        <v>20</v>
      </c>
      <c r="L113" s="15">
        <v>4</v>
      </c>
      <c r="M113" s="79">
        <v>12.75</v>
      </c>
      <c r="N113" s="94">
        <v>12.75</v>
      </c>
      <c r="O113" s="63">
        <v>2530</v>
      </c>
      <c r="P113" s="64">
        <f>Table22457891011234567891011121314151617181920212223242526272829303132333438244[[#This Row],[PEMBULATAN]]*O113</f>
        <v>32257.5</v>
      </c>
    </row>
    <row r="114" spans="1:16" ht="24.75" customHeight="1" x14ac:dyDescent="0.2">
      <c r="A114" s="13"/>
      <c r="B114" s="73"/>
      <c r="C114" s="71" t="s">
        <v>1256</v>
      </c>
      <c r="D114" s="76" t="s">
        <v>56</v>
      </c>
      <c r="E114" s="12">
        <v>44519</v>
      </c>
      <c r="F114" s="74" t="s">
        <v>58</v>
      </c>
      <c r="G114" s="12">
        <v>44523</v>
      </c>
      <c r="H114" s="75" t="s">
        <v>845</v>
      </c>
      <c r="I114" s="15">
        <v>47</v>
      </c>
      <c r="J114" s="15">
        <v>47</v>
      </c>
      <c r="K114" s="15">
        <v>32</v>
      </c>
      <c r="L114" s="15">
        <v>9</v>
      </c>
      <c r="M114" s="79">
        <v>17.672000000000001</v>
      </c>
      <c r="N114" s="94">
        <v>17.672000000000001</v>
      </c>
      <c r="O114" s="63">
        <v>2530</v>
      </c>
      <c r="P114" s="64">
        <f>Table22457891011234567891011121314151617181920212223242526272829303132333438244[[#This Row],[PEMBULATAN]]*O114</f>
        <v>44710.16</v>
      </c>
    </row>
    <row r="115" spans="1:16" ht="24.75" customHeight="1" x14ac:dyDescent="0.2">
      <c r="A115" s="13"/>
      <c r="B115" s="73"/>
      <c r="C115" s="71" t="s">
        <v>1257</v>
      </c>
      <c r="D115" s="76" t="s">
        <v>56</v>
      </c>
      <c r="E115" s="12">
        <v>44519</v>
      </c>
      <c r="F115" s="74" t="s">
        <v>58</v>
      </c>
      <c r="G115" s="12">
        <v>44523</v>
      </c>
      <c r="H115" s="75" t="s">
        <v>845</v>
      </c>
      <c r="I115" s="15">
        <v>45</v>
      </c>
      <c r="J115" s="15">
        <v>27</v>
      </c>
      <c r="K115" s="15">
        <v>21</v>
      </c>
      <c r="L115" s="15">
        <v>3</v>
      </c>
      <c r="M115" s="79">
        <v>6.3787500000000001</v>
      </c>
      <c r="N115" s="94">
        <v>7</v>
      </c>
      <c r="O115" s="63">
        <v>2530</v>
      </c>
      <c r="P115" s="64">
        <f>Table22457891011234567891011121314151617181920212223242526272829303132333438244[[#This Row],[PEMBULATAN]]*O115</f>
        <v>17710</v>
      </c>
    </row>
    <row r="116" spans="1:16" ht="24.75" customHeight="1" x14ac:dyDescent="0.2">
      <c r="A116" s="13"/>
      <c r="B116" s="73"/>
      <c r="C116" s="71" t="s">
        <v>1258</v>
      </c>
      <c r="D116" s="76" t="s">
        <v>56</v>
      </c>
      <c r="E116" s="12">
        <v>44519</v>
      </c>
      <c r="F116" s="74" t="s">
        <v>58</v>
      </c>
      <c r="G116" s="12">
        <v>44523</v>
      </c>
      <c r="H116" s="75" t="s">
        <v>845</v>
      </c>
      <c r="I116" s="15">
        <v>87</v>
      </c>
      <c r="J116" s="15">
        <v>35</v>
      </c>
      <c r="K116" s="15">
        <v>27</v>
      </c>
      <c r="L116" s="15">
        <v>7</v>
      </c>
      <c r="M116" s="79">
        <v>20.553750000000001</v>
      </c>
      <c r="N116" s="94">
        <v>20.553750000000001</v>
      </c>
      <c r="O116" s="63">
        <v>2530</v>
      </c>
      <c r="P116" s="64">
        <f>Table22457891011234567891011121314151617181920212223242526272829303132333438244[[#This Row],[PEMBULATAN]]*O116</f>
        <v>52000.987500000003</v>
      </c>
    </row>
    <row r="117" spans="1:16" ht="24.75" customHeight="1" x14ac:dyDescent="0.2">
      <c r="A117" s="13"/>
      <c r="B117" s="73"/>
      <c r="C117" s="71" t="s">
        <v>1259</v>
      </c>
      <c r="D117" s="76" t="s">
        <v>56</v>
      </c>
      <c r="E117" s="12">
        <v>44519</v>
      </c>
      <c r="F117" s="74" t="s">
        <v>58</v>
      </c>
      <c r="G117" s="12">
        <v>44523</v>
      </c>
      <c r="H117" s="75" t="s">
        <v>845</v>
      </c>
      <c r="I117" s="15">
        <v>57</v>
      </c>
      <c r="J117" s="15">
        <v>40</v>
      </c>
      <c r="K117" s="15">
        <v>18</v>
      </c>
      <c r="L117" s="15">
        <v>3</v>
      </c>
      <c r="M117" s="79">
        <v>10.26</v>
      </c>
      <c r="N117" s="94">
        <v>10.26</v>
      </c>
      <c r="O117" s="63">
        <v>2530</v>
      </c>
      <c r="P117" s="64">
        <f>Table22457891011234567891011121314151617181920212223242526272829303132333438244[[#This Row],[PEMBULATAN]]*O117</f>
        <v>25957.8</v>
      </c>
    </row>
    <row r="118" spans="1:16" ht="24.75" customHeight="1" x14ac:dyDescent="0.2">
      <c r="A118" s="13"/>
      <c r="B118" s="73"/>
      <c r="C118" s="71" t="s">
        <v>1260</v>
      </c>
      <c r="D118" s="76" t="s">
        <v>56</v>
      </c>
      <c r="E118" s="12">
        <v>44519</v>
      </c>
      <c r="F118" s="74" t="s">
        <v>58</v>
      </c>
      <c r="G118" s="12">
        <v>44523</v>
      </c>
      <c r="H118" s="75" t="s">
        <v>845</v>
      </c>
      <c r="I118" s="15">
        <v>74</v>
      </c>
      <c r="J118" s="15">
        <v>60</v>
      </c>
      <c r="K118" s="15">
        <v>18</v>
      </c>
      <c r="L118" s="15">
        <v>8</v>
      </c>
      <c r="M118" s="79">
        <v>19.98</v>
      </c>
      <c r="N118" s="94">
        <v>19.98</v>
      </c>
      <c r="O118" s="63">
        <v>2530</v>
      </c>
      <c r="P118" s="64">
        <f>Table22457891011234567891011121314151617181920212223242526272829303132333438244[[#This Row],[PEMBULATAN]]*O118</f>
        <v>50549.4</v>
      </c>
    </row>
    <row r="119" spans="1:16" ht="24.75" customHeight="1" x14ac:dyDescent="0.2">
      <c r="A119" s="13"/>
      <c r="B119" s="73"/>
      <c r="C119" s="71" t="s">
        <v>1261</v>
      </c>
      <c r="D119" s="76" t="s">
        <v>56</v>
      </c>
      <c r="E119" s="12">
        <v>44519</v>
      </c>
      <c r="F119" s="74" t="s">
        <v>58</v>
      </c>
      <c r="G119" s="12">
        <v>44523</v>
      </c>
      <c r="H119" s="75" t="s">
        <v>845</v>
      </c>
      <c r="I119" s="15">
        <v>45</v>
      </c>
      <c r="J119" s="15">
        <v>35</v>
      </c>
      <c r="K119" s="15">
        <v>30</v>
      </c>
      <c r="L119" s="15">
        <v>2</v>
      </c>
      <c r="M119" s="79">
        <v>11.8125</v>
      </c>
      <c r="N119" s="94">
        <v>11.8125</v>
      </c>
      <c r="O119" s="63">
        <v>2530</v>
      </c>
      <c r="P119" s="64">
        <f>Table22457891011234567891011121314151617181920212223242526272829303132333438244[[#This Row],[PEMBULATAN]]*O119</f>
        <v>29885.625</v>
      </c>
    </row>
    <row r="120" spans="1:16" ht="24.75" customHeight="1" x14ac:dyDescent="0.2">
      <c r="A120" s="13"/>
      <c r="B120" s="73"/>
      <c r="C120" s="71" t="s">
        <v>1262</v>
      </c>
      <c r="D120" s="76" t="s">
        <v>56</v>
      </c>
      <c r="E120" s="12">
        <v>44519</v>
      </c>
      <c r="F120" s="74" t="s">
        <v>58</v>
      </c>
      <c r="G120" s="12">
        <v>44523</v>
      </c>
      <c r="H120" s="75" t="s">
        <v>845</v>
      </c>
      <c r="I120" s="15">
        <v>70</v>
      </c>
      <c r="J120" s="15">
        <v>57</v>
      </c>
      <c r="K120" s="15">
        <v>30</v>
      </c>
      <c r="L120" s="15">
        <v>12</v>
      </c>
      <c r="M120" s="79">
        <v>29.925000000000001</v>
      </c>
      <c r="N120" s="94">
        <v>29.925000000000001</v>
      </c>
      <c r="O120" s="63">
        <v>2530</v>
      </c>
      <c r="P120" s="64">
        <f>Table22457891011234567891011121314151617181920212223242526272829303132333438244[[#This Row],[PEMBULATAN]]*O120</f>
        <v>75710.25</v>
      </c>
    </row>
    <row r="121" spans="1:16" ht="24.75" customHeight="1" x14ac:dyDescent="0.2">
      <c r="A121" s="13"/>
      <c r="B121" s="73"/>
      <c r="C121" s="71" t="s">
        <v>1263</v>
      </c>
      <c r="D121" s="76" t="s">
        <v>56</v>
      </c>
      <c r="E121" s="12">
        <v>44519</v>
      </c>
      <c r="F121" s="74" t="s">
        <v>58</v>
      </c>
      <c r="G121" s="12">
        <v>44523</v>
      </c>
      <c r="H121" s="75" t="s">
        <v>845</v>
      </c>
      <c r="I121" s="15">
        <v>93</v>
      </c>
      <c r="J121" s="15">
        <v>40</v>
      </c>
      <c r="K121" s="15">
        <v>45</v>
      </c>
      <c r="L121" s="15">
        <v>15</v>
      </c>
      <c r="M121" s="79">
        <v>41.85</v>
      </c>
      <c r="N121" s="94">
        <v>41.85</v>
      </c>
      <c r="O121" s="63">
        <v>2530</v>
      </c>
      <c r="P121" s="64">
        <f>Table22457891011234567891011121314151617181920212223242526272829303132333438244[[#This Row],[PEMBULATAN]]*O121</f>
        <v>105880.5</v>
      </c>
    </row>
    <row r="122" spans="1:16" ht="24.75" customHeight="1" x14ac:dyDescent="0.2">
      <c r="A122" s="13"/>
      <c r="B122" s="73"/>
      <c r="C122" s="71" t="s">
        <v>1264</v>
      </c>
      <c r="D122" s="76" t="s">
        <v>56</v>
      </c>
      <c r="E122" s="12">
        <v>44519</v>
      </c>
      <c r="F122" s="74" t="s">
        <v>58</v>
      </c>
      <c r="G122" s="12">
        <v>44523</v>
      </c>
      <c r="H122" s="75" t="s">
        <v>845</v>
      </c>
      <c r="I122" s="15">
        <v>42</v>
      </c>
      <c r="J122" s="15">
        <v>34</v>
      </c>
      <c r="K122" s="15">
        <v>34</v>
      </c>
      <c r="L122" s="15">
        <v>9</v>
      </c>
      <c r="M122" s="79">
        <v>12.138</v>
      </c>
      <c r="N122" s="94">
        <v>12.138</v>
      </c>
      <c r="O122" s="63">
        <v>2530</v>
      </c>
      <c r="P122" s="64">
        <f>Table22457891011234567891011121314151617181920212223242526272829303132333438244[[#This Row],[PEMBULATAN]]*O122</f>
        <v>30709.14</v>
      </c>
    </row>
    <row r="123" spans="1:16" ht="24.75" customHeight="1" x14ac:dyDescent="0.2">
      <c r="A123" s="13"/>
      <c r="B123" s="73"/>
      <c r="C123" s="71" t="s">
        <v>1265</v>
      </c>
      <c r="D123" s="76" t="s">
        <v>56</v>
      </c>
      <c r="E123" s="12">
        <v>44519</v>
      </c>
      <c r="F123" s="74" t="s">
        <v>58</v>
      </c>
      <c r="G123" s="12">
        <v>44523</v>
      </c>
      <c r="H123" s="75" t="s">
        <v>845</v>
      </c>
      <c r="I123" s="15">
        <v>46</v>
      </c>
      <c r="J123" s="15">
        <v>40</v>
      </c>
      <c r="K123" s="15">
        <v>27</v>
      </c>
      <c r="L123" s="15">
        <v>8</v>
      </c>
      <c r="M123" s="79">
        <v>12.42</v>
      </c>
      <c r="N123" s="94">
        <v>13</v>
      </c>
      <c r="O123" s="63">
        <v>2530</v>
      </c>
      <c r="P123" s="64">
        <f>Table22457891011234567891011121314151617181920212223242526272829303132333438244[[#This Row],[PEMBULATAN]]*O123</f>
        <v>32890</v>
      </c>
    </row>
    <row r="124" spans="1:16" ht="24.75" customHeight="1" x14ac:dyDescent="0.2">
      <c r="A124" s="13"/>
      <c r="B124" s="73"/>
      <c r="C124" s="71" t="s">
        <v>1266</v>
      </c>
      <c r="D124" s="76" t="s">
        <v>56</v>
      </c>
      <c r="E124" s="12">
        <v>44519</v>
      </c>
      <c r="F124" s="74" t="s">
        <v>58</v>
      </c>
      <c r="G124" s="12">
        <v>44523</v>
      </c>
      <c r="H124" s="75" t="s">
        <v>845</v>
      </c>
      <c r="I124" s="15">
        <v>97</v>
      </c>
      <c r="J124" s="15">
        <v>56</v>
      </c>
      <c r="K124" s="15">
        <v>15</v>
      </c>
      <c r="L124" s="15">
        <v>15</v>
      </c>
      <c r="M124" s="79">
        <v>20.37</v>
      </c>
      <c r="N124" s="94">
        <v>21</v>
      </c>
      <c r="O124" s="63">
        <v>2530</v>
      </c>
      <c r="P124" s="64">
        <f>Table22457891011234567891011121314151617181920212223242526272829303132333438244[[#This Row],[PEMBULATAN]]*O124</f>
        <v>53130</v>
      </c>
    </row>
    <row r="125" spans="1:16" ht="24.75" customHeight="1" x14ac:dyDescent="0.2">
      <c r="A125" s="13"/>
      <c r="B125" s="73"/>
      <c r="C125" s="71" t="s">
        <v>1267</v>
      </c>
      <c r="D125" s="76" t="s">
        <v>56</v>
      </c>
      <c r="E125" s="12">
        <v>44519</v>
      </c>
      <c r="F125" s="74" t="s">
        <v>58</v>
      </c>
      <c r="G125" s="12">
        <v>44523</v>
      </c>
      <c r="H125" s="75" t="s">
        <v>845</v>
      </c>
      <c r="I125" s="15">
        <v>48</v>
      </c>
      <c r="J125" s="15">
        <v>30</v>
      </c>
      <c r="K125" s="15">
        <v>30</v>
      </c>
      <c r="L125" s="15">
        <v>8</v>
      </c>
      <c r="M125" s="79">
        <v>10.8</v>
      </c>
      <c r="N125" s="94">
        <v>10.8</v>
      </c>
      <c r="O125" s="63">
        <v>2530</v>
      </c>
      <c r="P125" s="64">
        <f>Table22457891011234567891011121314151617181920212223242526272829303132333438244[[#This Row],[PEMBULATAN]]*O125</f>
        <v>27324</v>
      </c>
    </row>
    <row r="126" spans="1:16" ht="24.75" customHeight="1" x14ac:dyDescent="0.2">
      <c r="A126" s="13"/>
      <c r="B126" s="73"/>
      <c r="C126" s="71" t="s">
        <v>1268</v>
      </c>
      <c r="D126" s="76" t="s">
        <v>56</v>
      </c>
      <c r="E126" s="12">
        <v>44519</v>
      </c>
      <c r="F126" s="74" t="s">
        <v>58</v>
      </c>
      <c r="G126" s="12">
        <v>44523</v>
      </c>
      <c r="H126" s="75" t="s">
        <v>845</v>
      </c>
      <c r="I126" s="15">
        <v>47</v>
      </c>
      <c r="J126" s="15">
        <v>42</v>
      </c>
      <c r="K126" s="15">
        <v>31</v>
      </c>
      <c r="L126" s="15">
        <v>10</v>
      </c>
      <c r="M126" s="79">
        <v>15.298500000000001</v>
      </c>
      <c r="N126" s="94">
        <v>16</v>
      </c>
      <c r="O126" s="63">
        <v>2530</v>
      </c>
      <c r="P126" s="64">
        <f>Table22457891011234567891011121314151617181920212223242526272829303132333438244[[#This Row],[PEMBULATAN]]*O126</f>
        <v>40480</v>
      </c>
    </row>
    <row r="127" spans="1:16" ht="24.75" customHeight="1" x14ac:dyDescent="0.2">
      <c r="A127" s="13"/>
      <c r="B127" s="73"/>
      <c r="C127" s="71" t="s">
        <v>1269</v>
      </c>
      <c r="D127" s="76" t="s">
        <v>56</v>
      </c>
      <c r="E127" s="12">
        <v>44519</v>
      </c>
      <c r="F127" s="74" t="s">
        <v>58</v>
      </c>
      <c r="G127" s="12">
        <v>44523</v>
      </c>
      <c r="H127" s="75" t="s">
        <v>845</v>
      </c>
      <c r="I127" s="15">
        <v>102</v>
      </c>
      <c r="J127" s="15">
        <v>58</v>
      </c>
      <c r="K127" s="15">
        <v>27</v>
      </c>
      <c r="L127" s="15">
        <v>30</v>
      </c>
      <c r="M127" s="79">
        <v>39.933</v>
      </c>
      <c r="N127" s="94">
        <v>39.933</v>
      </c>
      <c r="O127" s="63">
        <v>2530</v>
      </c>
      <c r="P127" s="64">
        <f>Table22457891011234567891011121314151617181920212223242526272829303132333438244[[#This Row],[PEMBULATAN]]*O127</f>
        <v>101030.49</v>
      </c>
    </row>
    <row r="128" spans="1:16" ht="24.75" customHeight="1" x14ac:dyDescent="0.2">
      <c r="A128" s="13"/>
      <c r="B128" s="73"/>
      <c r="C128" s="71" t="s">
        <v>1270</v>
      </c>
      <c r="D128" s="76" t="s">
        <v>56</v>
      </c>
      <c r="E128" s="12">
        <v>44519</v>
      </c>
      <c r="F128" s="74" t="s">
        <v>58</v>
      </c>
      <c r="G128" s="12">
        <v>44523</v>
      </c>
      <c r="H128" s="75" t="s">
        <v>845</v>
      </c>
      <c r="I128" s="15">
        <v>195</v>
      </c>
      <c r="J128" s="15">
        <v>10</v>
      </c>
      <c r="K128" s="15">
        <v>8</v>
      </c>
      <c r="L128" s="15">
        <v>15</v>
      </c>
      <c r="M128" s="79">
        <v>3.9</v>
      </c>
      <c r="N128" s="94">
        <v>15</v>
      </c>
      <c r="O128" s="63">
        <v>2530</v>
      </c>
      <c r="P128" s="64">
        <f>Table22457891011234567891011121314151617181920212223242526272829303132333438244[[#This Row],[PEMBULATAN]]*O128</f>
        <v>37950</v>
      </c>
    </row>
    <row r="129" spans="1:16" ht="24.75" customHeight="1" x14ac:dyDescent="0.2">
      <c r="A129" s="13"/>
      <c r="B129" s="73"/>
      <c r="C129" s="71" t="s">
        <v>1271</v>
      </c>
      <c r="D129" s="76" t="s">
        <v>56</v>
      </c>
      <c r="E129" s="12">
        <v>44519</v>
      </c>
      <c r="F129" s="74" t="s">
        <v>58</v>
      </c>
      <c r="G129" s="12">
        <v>44523</v>
      </c>
      <c r="H129" s="75" t="s">
        <v>845</v>
      </c>
      <c r="I129" s="15">
        <v>210</v>
      </c>
      <c r="J129" s="15">
        <v>6</v>
      </c>
      <c r="K129" s="15">
        <v>6</v>
      </c>
      <c r="L129" s="15">
        <v>2</v>
      </c>
      <c r="M129" s="79">
        <v>1.89</v>
      </c>
      <c r="N129" s="94">
        <v>2</v>
      </c>
      <c r="O129" s="63">
        <v>2530</v>
      </c>
      <c r="P129" s="64">
        <f>Table22457891011234567891011121314151617181920212223242526272829303132333438244[[#This Row],[PEMBULATAN]]*O129</f>
        <v>5060</v>
      </c>
    </row>
    <row r="130" spans="1:16" ht="24.75" customHeight="1" x14ac:dyDescent="0.2">
      <c r="A130" s="13"/>
      <c r="B130" s="73"/>
      <c r="C130" s="71" t="s">
        <v>1272</v>
      </c>
      <c r="D130" s="76" t="s">
        <v>56</v>
      </c>
      <c r="E130" s="12">
        <v>44519</v>
      </c>
      <c r="F130" s="74" t="s">
        <v>58</v>
      </c>
      <c r="G130" s="12">
        <v>44523</v>
      </c>
      <c r="H130" s="75" t="s">
        <v>845</v>
      </c>
      <c r="I130" s="15">
        <v>46</v>
      </c>
      <c r="J130" s="15">
        <v>33</v>
      </c>
      <c r="K130" s="15">
        <v>5</v>
      </c>
      <c r="L130" s="15">
        <v>4</v>
      </c>
      <c r="M130" s="79">
        <v>1.8975</v>
      </c>
      <c r="N130" s="94">
        <v>4</v>
      </c>
      <c r="O130" s="63">
        <v>2530</v>
      </c>
      <c r="P130" s="64">
        <f>Table22457891011234567891011121314151617181920212223242526272829303132333438244[[#This Row],[PEMBULATAN]]*O130</f>
        <v>10120</v>
      </c>
    </row>
    <row r="131" spans="1:16" ht="24.75" customHeight="1" x14ac:dyDescent="0.2">
      <c r="A131" s="13"/>
      <c r="B131" s="73"/>
      <c r="C131" s="71" t="s">
        <v>1273</v>
      </c>
      <c r="D131" s="76" t="s">
        <v>56</v>
      </c>
      <c r="E131" s="12">
        <v>44519</v>
      </c>
      <c r="F131" s="74" t="s">
        <v>58</v>
      </c>
      <c r="G131" s="12">
        <v>44523</v>
      </c>
      <c r="H131" s="75" t="s">
        <v>845</v>
      </c>
      <c r="I131" s="15">
        <v>36</v>
      </c>
      <c r="J131" s="15">
        <v>32</v>
      </c>
      <c r="K131" s="15">
        <v>26</v>
      </c>
      <c r="L131" s="15">
        <v>3</v>
      </c>
      <c r="M131" s="79">
        <v>7.4880000000000004</v>
      </c>
      <c r="N131" s="94">
        <v>8</v>
      </c>
      <c r="O131" s="63">
        <v>2530</v>
      </c>
      <c r="P131" s="64">
        <f>Table22457891011234567891011121314151617181920212223242526272829303132333438244[[#This Row],[PEMBULATAN]]*O131</f>
        <v>20240</v>
      </c>
    </row>
    <row r="132" spans="1:16" ht="24.75" customHeight="1" x14ac:dyDescent="0.2">
      <c r="A132" s="13"/>
      <c r="B132" s="73"/>
      <c r="C132" s="71" t="s">
        <v>1274</v>
      </c>
      <c r="D132" s="76" t="s">
        <v>56</v>
      </c>
      <c r="E132" s="12">
        <v>44519</v>
      </c>
      <c r="F132" s="74" t="s">
        <v>58</v>
      </c>
      <c r="G132" s="12">
        <v>44523</v>
      </c>
      <c r="H132" s="75" t="s">
        <v>845</v>
      </c>
      <c r="I132" s="15">
        <v>64</v>
      </c>
      <c r="J132" s="15">
        <v>62</v>
      </c>
      <c r="K132" s="15">
        <v>12</v>
      </c>
      <c r="L132" s="15">
        <v>7</v>
      </c>
      <c r="M132" s="79">
        <v>11.904</v>
      </c>
      <c r="N132" s="94">
        <v>11.904</v>
      </c>
      <c r="O132" s="63">
        <v>2530</v>
      </c>
      <c r="P132" s="64">
        <f>Table22457891011234567891011121314151617181920212223242526272829303132333438244[[#This Row],[PEMBULATAN]]*O132</f>
        <v>30117.119999999999</v>
      </c>
    </row>
    <row r="133" spans="1:16" ht="24.75" customHeight="1" x14ac:dyDescent="0.2">
      <c r="A133" s="13"/>
      <c r="B133" s="73"/>
      <c r="C133" s="71" t="s">
        <v>1275</v>
      </c>
      <c r="D133" s="76" t="s">
        <v>56</v>
      </c>
      <c r="E133" s="12">
        <v>44519</v>
      </c>
      <c r="F133" s="74" t="s">
        <v>58</v>
      </c>
      <c r="G133" s="12">
        <v>44523</v>
      </c>
      <c r="H133" s="75" t="s">
        <v>845</v>
      </c>
      <c r="I133" s="15">
        <v>37</v>
      </c>
      <c r="J133" s="15">
        <v>25</v>
      </c>
      <c r="K133" s="15">
        <v>35</v>
      </c>
      <c r="L133" s="15">
        <v>13</v>
      </c>
      <c r="M133" s="79">
        <v>8.09375</v>
      </c>
      <c r="N133" s="94">
        <v>13</v>
      </c>
      <c r="O133" s="63">
        <v>2530</v>
      </c>
      <c r="P133" s="64">
        <f>Table22457891011234567891011121314151617181920212223242526272829303132333438244[[#This Row],[PEMBULATAN]]*O133</f>
        <v>32890</v>
      </c>
    </row>
    <row r="134" spans="1:16" ht="24.75" customHeight="1" x14ac:dyDescent="0.2">
      <c r="A134" s="13"/>
      <c r="B134" s="73"/>
      <c r="C134" s="71" t="s">
        <v>1276</v>
      </c>
      <c r="D134" s="76" t="s">
        <v>56</v>
      </c>
      <c r="E134" s="12">
        <v>44519</v>
      </c>
      <c r="F134" s="74" t="s">
        <v>58</v>
      </c>
      <c r="G134" s="12">
        <v>44523</v>
      </c>
      <c r="H134" s="75" t="s">
        <v>845</v>
      </c>
      <c r="I134" s="15">
        <v>44</v>
      </c>
      <c r="J134" s="15">
        <v>40</v>
      </c>
      <c r="K134" s="15">
        <v>42</v>
      </c>
      <c r="L134" s="15">
        <v>5</v>
      </c>
      <c r="M134" s="79">
        <v>18.48</v>
      </c>
      <c r="N134" s="94">
        <v>19</v>
      </c>
      <c r="O134" s="63">
        <v>2530</v>
      </c>
      <c r="P134" s="64">
        <f>Table22457891011234567891011121314151617181920212223242526272829303132333438244[[#This Row],[PEMBULATAN]]*O134</f>
        <v>48070</v>
      </c>
    </row>
    <row r="135" spans="1:16" ht="24.75" customHeight="1" x14ac:dyDescent="0.2">
      <c r="A135" s="13"/>
      <c r="B135" s="73"/>
      <c r="C135" s="71" t="s">
        <v>1277</v>
      </c>
      <c r="D135" s="76" t="s">
        <v>56</v>
      </c>
      <c r="E135" s="12">
        <v>44519</v>
      </c>
      <c r="F135" s="74" t="s">
        <v>58</v>
      </c>
      <c r="G135" s="12">
        <v>44523</v>
      </c>
      <c r="H135" s="75" t="s">
        <v>845</v>
      </c>
      <c r="I135" s="15">
        <v>92</v>
      </c>
      <c r="J135" s="15">
        <v>56</v>
      </c>
      <c r="K135" s="15">
        <v>22</v>
      </c>
      <c r="L135" s="15">
        <v>8</v>
      </c>
      <c r="M135" s="79">
        <v>28.335999999999999</v>
      </c>
      <c r="N135" s="94">
        <v>29</v>
      </c>
      <c r="O135" s="63">
        <v>2530</v>
      </c>
      <c r="P135" s="64">
        <f>Table22457891011234567891011121314151617181920212223242526272829303132333438244[[#This Row],[PEMBULATAN]]*O135</f>
        <v>73370</v>
      </c>
    </row>
    <row r="136" spans="1:16" ht="24.75" customHeight="1" x14ac:dyDescent="0.2">
      <c r="A136" s="13"/>
      <c r="B136" s="73"/>
      <c r="C136" s="71" t="s">
        <v>1278</v>
      </c>
      <c r="D136" s="76" t="s">
        <v>56</v>
      </c>
      <c r="E136" s="12">
        <v>44519</v>
      </c>
      <c r="F136" s="74" t="s">
        <v>58</v>
      </c>
      <c r="G136" s="12">
        <v>44523</v>
      </c>
      <c r="H136" s="75" t="s">
        <v>845</v>
      </c>
      <c r="I136" s="15">
        <v>47</v>
      </c>
      <c r="J136" s="15">
        <v>37</v>
      </c>
      <c r="K136" s="15">
        <v>10</v>
      </c>
      <c r="L136" s="15">
        <v>1</v>
      </c>
      <c r="M136" s="79">
        <v>4.3475000000000001</v>
      </c>
      <c r="N136" s="94">
        <v>5</v>
      </c>
      <c r="O136" s="63">
        <v>2530</v>
      </c>
      <c r="P136" s="64">
        <f>Table22457891011234567891011121314151617181920212223242526272829303132333438244[[#This Row],[PEMBULATAN]]*O136</f>
        <v>12650</v>
      </c>
    </row>
    <row r="137" spans="1:16" ht="24.75" customHeight="1" x14ac:dyDescent="0.2">
      <c r="A137" s="13"/>
      <c r="B137" s="73"/>
      <c r="C137" s="71" t="s">
        <v>1279</v>
      </c>
      <c r="D137" s="76" t="s">
        <v>56</v>
      </c>
      <c r="E137" s="12">
        <v>44519</v>
      </c>
      <c r="F137" s="74" t="s">
        <v>58</v>
      </c>
      <c r="G137" s="12">
        <v>44523</v>
      </c>
      <c r="H137" s="75" t="s">
        <v>845</v>
      </c>
      <c r="I137" s="15">
        <v>107</v>
      </c>
      <c r="J137" s="15">
        <v>62</v>
      </c>
      <c r="K137" s="15">
        <v>14</v>
      </c>
      <c r="L137" s="15">
        <v>13</v>
      </c>
      <c r="M137" s="79">
        <v>23.219000000000001</v>
      </c>
      <c r="N137" s="94">
        <v>23.219000000000001</v>
      </c>
      <c r="O137" s="63">
        <v>2530</v>
      </c>
      <c r="P137" s="64">
        <f>Table22457891011234567891011121314151617181920212223242526272829303132333438244[[#This Row],[PEMBULATAN]]*O137</f>
        <v>58744.07</v>
      </c>
    </row>
    <row r="138" spans="1:16" ht="24.75" customHeight="1" x14ac:dyDescent="0.2">
      <c r="A138" s="13"/>
      <c r="B138" s="73"/>
      <c r="C138" s="71" t="s">
        <v>1280</v>
      </c>
      <c r="D138" s="76" t="s">
        <v>56</v>
      </c>
      <c r="E138" s="12">
        <v>44519</v>
      </c>
      <c r="F138" s="74" t="s">
        <v>58</v>
      </c>
      <c r="G138" s="12">
        <v>44523</v>
      </c>
      <c r="H138" s="75" t="s">
        <v>845</v>
      </c>
      <c r="I138" s="15">
        <v>37</v>
      </c>
      <c r="J138" s="15">
        <v>40</v>
      </c>
      <c r="K138" s="15">
        <v>10</v>
      </c>
      <c r="L138" s="15">
        <v>3</v>
      </c>
      <c r="M138" s="79">
        <v>3.7</v>
      </c>
      <c r="N138" s="94">
        <v>3.7</v>
      </c>
      <c r="O138" s="63">
        <v>2530</v>
      </c>
      <c r="P138" s="64">
        <f>Table22457891011234567891011121314151617181920212223242526272829303132333438244[[#This Row],[PEMBULATAN]]*O138</f>
        <v>9361</v>
      </c>
    </row>
    <row r="139" spans="1:16" ht="24.75" customHeight="1" x14ac:dyDescent="0.2">
      <c r="A139" s="13"/>
      <c r="B139" s="73"/>
      <c r="C139" s="71" t="s">
        <v>1281</v>
      </c>
      <c r="D139" s="76" t="s">
        <v>56</v>
      </c>
      <c r="E139" s="12">
        <v>44519</v>
      </c>
      <c r="F139" s="74" t="s">
        <v>58</v>
      </c>
      <c r="G139" s="12">
        <v>44523</v>
      </c>
      <c r="H139" s="75" t="s">
        <v>845</v>
      </c>
      <c r="I139" s="15">
        <v>40</v>
      </c>
      <c r="J139" s="15">
        <v>42</v>
      </c>
      <c r="K139" s="15">
        <v>26</v>
      </c>
      <c r="L139" s="15">
        <v>7</v>
      </c>
      <c r="M139" s="79">
        <v>10.92</v>
      </c>
      <c r="N139" s="94">
        <v>10.92</v>
      </c>
      <c r="O139" s="63">
        <v>2530</v>
      </c>
      <c r="P139" s="64">
        <f>Table22457891011234567891011121314151617181920212223242526272829303132333438244[[#This Row],[PEMBULATAN]]*O139</f>
        <v>27627.599999999999</v>
      </c>
    </row>
    <row r="140" spans="1:16" ht="24.75" customHeight="1" x14ac:dyDescent="0.2">
      <c r="A140" s="13"/>
      <c r="B140" s="73"/>
      <c r="C140" s="71" t="s">
        <v>1282</v>
      </c>
      <c r="D140" s="76" t="s">
        <v>56</v>
      </c>
      <c r="E140" s="12">
        <v>44519</v>
      </c>
      <c r="F140" s="74" t="s">
        <v>58</v>
      </c>
      <c r="G140" s="12">
        <v>44523</v>
      </c>
      <c r="H140" s="75" t="s">
        <v>845</v>
      </c>
      <c r="I140" s="15">
        <v>86</v>
      </c>
      <c r="J140" s="15">
        <v>50</v>
      </c>
      <c r="K140" s="15">
        <v>35</v>
      </c>
      <c r="L140" s="15">
        <v>15</v>
      </c>
      <c r="M140" s="79">
        <v>37.625</v>
      </c>
      <c r="N140" s="94">
        <v>37.625</v>
      </c>
      <c r="O140" s="63">
        <v>2530</v>
      </c>
      <c r="P140" s="64">
        <f>Table22457891011234567891011121314151617181920212223242526272829303132333438244[[#This Row],[PEMBULATAN]]*O140</f>
        <v>95191.25</v>
      </c>
    </row>
    <row r="141" spans="1:16" ht="24.75" customHeight="1" x14ac:dyDescent="0.2">
      <c r="A141" s="13"/>
      <c r="B141" s="73"/>
      <c r="C141" s="71" t="s">
        <v>1283</v>
      </c>
      <c r="D141" s="76" t="s">
        <v>56</v>
      </c>
      <c r="E141" s="12">
        <v>44519</v>
      </c>
      <c r="F141" s="74" t="s">
        <v>58</v>
      </c>
      <c r="G141" s="12">
        <v>44523</v>
      </c>
      <c r="H141" s="75" t="s">
        <v>845</v>
      </c>
      <c r="I141" s="15">
        <v>84</v>
      </c>
      <c r="J141" s="15">
        <v>63</v>
      </c>
      <c r="K141" s="15">
        <v>28</v>
      </c>
      <c r="L141" s="15">
        <v>10</v>
      </c>
      <c r="M141" s="79">
        <v>37.043999999999997</v>
      </c>
      <c r="N141" s="94">
        <v>37.043999999999997</v>
      </c>
      <c r="O141" s="63">
        <v>2530</v>
      </c>
      <c r="P141" s="64">
        <f>Table22457891011234567891011121314151617181920212223242526272829303132333438244[[#This Row],[PEMBULATAN]]*O141</f>
        <v>93721.319999999992</v>
      </c>
    </row>
    <row r="142" spans="1:16" ht="24.75" customHeight="1" x14ac:dyDescent="0.2">
      <c r="A142" s="13"/>
      <c r="B142" s="73"/>
      <c r="C142" s="71" t="s">
        <v>1284</v>
      </c>
      <c r="D142" s="76" t="s">
        <v>56</v>
      </c>
      <c r="E142" s="12">
        <v>44519</v>
      </c>
      <c r="F142" s="74" t="s">
        <v>58</v>
      </c>
      <c r="G142" s="12">
        <v>44523</v>
      </c>
      <c r="H142" s="75" t="s">
        <v>845</v>
      </c>
      <c r="I142" s="15">
        <v>66</v>
      </c>
      <c r="J142" s="15">
        <v>35</v>
      </c>
      <c r="K142" s="15">
        <v>8</v>
      </c>
      <c r="L142" s="15">
        <v>2</v>
      </c>
      <c r="M142" s="79">
        <v>4.62</v>
      </c>
      <c r="N142" s="94">
        <v>4.62</v>
      </c>
      <c r="O142" s="63">
        <v>2530</v>
      </c>
      <c r="P142" s="64">
        <f>Table22457891011234567891011121314151617181920212223242526272829303132333438244[[#This Row],[PEMBULATAN]]*O142</f>
        <v>11688.6</v>
      </c>
    </row>
    <row r="143" spans="1:16" ht="24.75" customHeight="1" x14ac:dyDescent="0.2">
      <c r="A143" s="13"/>
      <c r="B143" s="73"/>
      <c r="C143" s="71" t="s">
        <v>1285</v>
      </c>
      <c r="D143" s="76" t="s">
        <v>56</v>
      </c>
      <c r="E143" s="12">
        <v>44519</v>
      </c>
      <c r="F143" s="74" t="s">
        <v>58</v>
      </c>
      <c r="G143" s="12">
        <v>44523</v>
      </c>
      <c r="H143" s="75" t="s">
        <v>845</v>
      </c>
      <c r="I143" s="15">
        <v>52</v>
      </c>
      <c r="J143" s="15">
        <v>37</v>
      </c>
      <c r="K143" s="15">
        <v>15</v>
      </c>
      <c r="L143" s="15">
        <v>6</v>
      </c>
      <c r="M143" s="79">
        <v>7.2149999999999999</v>
      </c>
      <c r="N143" s="94">
        <v>7.2149999999999999</v>
      </c>
      <c r="O143" s="63">
        <v>2530</v>
      </c>
      <c r="P143" s="64">
        <f>Table22457891011234567891011121314151617181920212223242526272829303132333438244[[#This Row],[PEMBULATAN]]*O143</f>
        <v>18253.95</v>
      </c>
    </row>
    <row r="144" spans="1:16" ht="24.75" customHeight="1" x14ac:dyDescent="0.2">
      <c r="A144" s="13"/>
      <c r="B144" s="73"/>
      <c r="C144" s="71" t="s">
        <v>1286</v>
      </c>
      <c r="D144" s="76" t="s">
        <v>56</v>
      </c>
      <c r="E144" s="12">
        <v>44519</v>
      </c>
      <c r="F144" s="74" t="s">
        <v>58</v>
      </c>
      <c r="G144" s="12">
        <v>44523</v>
      </c>
      <c r="H144" s="75" t="s">
        <v>845</v>
      </c>
      <c r="I144" s="15">
        <v>92</v>
      </c>
      <c r="J144" s="15">
        <v>52</v>
      </c>
      <c r="K144" s="15">
        <v>12</v>
      </c>
      <c r="L144" s="15">
        <v>8</v>
      </c>
      <c r="M144" s="79">
        <v>14.352</v>
      </c>
      <c r="N144" s="94">
        <v>15</v>
      </c>
      <c r="O144" s="63">
        <v>2530</v>
      </c>
      <c r="P144" s="64">
        <f>Table22457891011234567891011121314151617181920212223242526272829303132333438244[[#This Row],[PEMBULATAN]]*O144</f>
        <v>37950</v>
      </c>
    </row>
    <row r="145" spans="1:16" ht="24.75" customHeight="1" x14ac:dyDescent="0.2">
      <c r="A145" s="13"/>
      <c r="B145" s="73"/>
      <c r="C145" s="71" t="s">
        <v>1287</v>
      </c>
      <c r="D145" s="76" t="s">
        <v>56</v>
      </c>
      <c r="E145" s="12">
        <v>44519</v>
      </c>
      <c r="F145" s="74" t="s">
        <v>58</v>
      </c>
      <c r="G145" s="12">
        <v>44523</v>
      </c>
      <c r="H145" s="75" t="s">
        <v>845</v>
      </c>
      <c r="I145" s="15">
        <v>67</v>
      </c>
      <c r="J145" s="15">
        <v>54</v>
      </c>
      <c r="K145" s="15">
        <v>25</v>
      </c>
      <c r="L145" s="15">
        <v>8</v>
      </c>
      <c r="M145" s="79">
        <v>22.612500000000001</v>
      </c>
      <c r="N145" s="94">
        <v>22.612500000000001</v>
      </c>
      <c r="O145" s="63">
        <v>2530</v>
      </c>
      <c r="P145" s="64">
        <f>Table22457891011234567891011121314151617181920212223242526272829303132333438244[[#This Row],[PEMBULATAN]]*O145</f>
        <v>57209.625</v>
      </c>
    </row>
    <row r="146" spans="1:16" ht="24.75" customHeight="1" x14ac:dyDescent="0.2">
      <c r="A146" s="13"/>
      <c r="B146" s="73"/>
      <c r="C146" s="71" t="s">
        <v>1288</v>
      </c>
      <c r="D146" s="76" t="s">
        <v>56</v>
      </c>
      <c r="E146" s="12">
        <v>44519</v>
      </c>
      <c r="F146" s="74" t="s">
        <v>58</v>
      </c>
      <c r="G146" s="12">
        <v>44523</v>
      </c>
      <c r="H146" s="75" t="s">
        <v>845</v>
      </c>
      <c r="I146" s="15">
        <v>87</v>
      </c>
      <c r="J146" s="15">
        <v>63</v>
      </c>
      <c r="K146" s="15">
        <v>32</v>
      </c>
      <c r="L146" s="15">
        <v>16</v>
      </c>
      <c r="M146" s="79">
        <v>43.847999999999999</v>
      </c>
      <c r="N146" s="94">
        <v>43.847999999999999</v>
      </c>
      <c r="O146" s="63">
        <v>2530</v>
      </c>
      <c r="P146" s="64">
        <f>Table22457891011234567891011121314151617181920212223242526272829303132333438244[[#This Row],[PEMBULATAN]]*O146</f>
        <v>110935.44</v>
      </c>
    </row>
    <row r="147" spans="1:16" ht="24.75" customHeight="1" x14ac:dyDescent="0.2">
      <c r="A147" s="13"/>
      <c r="B147" s="73"/>
      <c r="C147" s="71" t="s">
        <v>1289</v>
      </c>
      <c r="D147" s="76" t="s">
        <v>56</v>
      </c>
      <c r="E147" s="12">
        <v>44519</v>
      </c>
      <c r="F147" s="74" t="s">
        <v>58</v>
      </c>
      <c r="G147" s="12">
        <v>44523</v>
      </c>
      <c r="H147" s="75" t="s">
        <v>845</v>
      </c>
      <c r="I147" s="15">
        <v>103</v>
      </c>
      <c r="J147" s="15">
        <v>63</v>
      </c>
      <c r="K147" s="15">
        <v>28</v>
      </c>
      <c r="L147" s="15">
        <v>19</v>
      </c>
      <c r="M147" s="79">
        <v>45.423000000000002</v>
      </c>
      <c r="N147" s="94">
        <v>46</v>
      </c>
      <c r="O147" s="63">
        <v>2530</v>
      </c>
      <c r="P147" s="64">
        <f>Table22457891011234567891011121314151617181920212223242526272829303132333438244[[#This Row],[PEMBULATAN]]*O147</f>
        <v>116380</v>
      </c>
    </row>
    <row r="148" spans="1:16" ht="24.75" customHeight="1" x14ac:dyDescent="0.2">
      <c r="A148" s="13"/>
      <c r="B148" s="73"/>
      <c r="C148" s="71" t="s">
        <v>1290</v>
      </c>
      <c r="D148" s="76" t="s">
        <v>56</v>
      </c>
      <c r="E148" s="12">
        <v>44519</v>
      </c>
      <c r="F148" s="74" t="s">
        <v>58</v>
      </c>
      <c r="G148" s="12">
        <v>44523</v>
      </c>
      <c r="H148" s="75" t="s">
        <v>845</v>
      </c>
      <c r="I148" s="15">
        <v>38</v>
      </c>
      <c r="J148" s="15">
        <v>30</v>
      </c>
      <c r="K148" s="15">
        <v>18</v>
      </c>
      <c r="L148" s="15">
        <v>18</v>
      </c>
      <c r="M148" s="79">
        <v>5.13</v>
      </c>
      <c r="N148" s="94">
        <v>18</v>
      </c>
      <c r="O148" s="63">
        <v>2530</v>
      </c>
      <c r="P148" s="64">
        <f>Table22457891011234567891011121314151617181920212223242526272829303132333438244[[#This Row],[PEMBULATAN]]*O148</f>
        <v>45540</v>
      </c>
    </row>
    <row r="149" spans="1:16" ht="24.75" customHeight="1" x14ac:dyDescent="0.2">
      <c r="A149" s="13"/>
      <c r="B149" s="73"/>
      <c r="C149" s="71" t="s">
        <v>1291</v>
      </c>
      <c r="D149" s="76" t="s">
        <v>56</v>
      </c>
      <c r="E149" s="12">
        <v>44519</v>
      </c>
      <c r="F149" s="74" t="s">
        <v>58</v>
      </c>
      <c r="G149" s="12">
        <v>44523</v>
      </c>
      <c r="H149" s="75" t="s">
        <v>845</v>
      </c>
      <c r="I149" s="15">
        <v>59</v>
      </c>
      <c r="J149" s="15">
        <v>30</v>
      </c>
      <c r="K149" s="15">
        <v>30</v>
      </c>
      <c r="L149" s="15">
        <v>10</v>
      </c>
      <c r="M149" s="79">
        <v>13.275</v>
      </c>
      <c r="N149" s="94">
        <v>13.275</v>
      </c>
      <c r="O149" s="63">
        <v>2530</v>
      </c>
      <c r="P149" s="64">
        <f>Table22457891011234567891011121314151617181920212223242526272829303132333438244[[#This Row],[PEMBULATAN]]*O149</f>
        <v>33585.75</v>
      </c>
    </row>
    <row r="150" spans="1:16" ht="24.75" customHeight="1" x14ac:dyDescent="0.2">
      <c r="A150" s="13"/>
      <c r="B150" s="73"/>
      <c r="C150" s="71" t="s">
        <v>1292</v>
      </c>
      <c r="D150" s="76" t="s">
        <v>56</v>
      </c>
      <c r="E150" s="12">
        <v>44519</v>
      </c>
      <c r="F150" s="74" t="s">
        <v>58</v>
      </c>
      <c r="G150" s="12">
        <v>44523</v>
      </c>
      <c r="H150" s="75" t="s">
        <v>845</v>
      </c>
      <c r="I150" s="15">
        <v>94</v>
      </c>
      <c r="J150" s="15">
        <v>60</v>
      </c>
      <c r="K150" s="15">
        <v>25</v>
      </c>
      <c r="L150" s="15">
        <v>12</v>
      </c>
      <c r="M150" s="79">
        <v>35.25</v>
      </c>
      <c r="N150" s="94">
        <v>35.25</v>
      </c>
      <c r="O150" s="63">
        <v>2530</v>
      </c>
      <c r="P150" s="64">
        <f>Table22457891011234567891011121314151617181920212223242526272829303132333438244[[#This Row],[PEMBULATAN]]*O150</f>
        <v>89182.5</v>
      </c>
    </row>
    <row r="151" spans="1:16" ht="24.75" customHeight="1" x14ac:dyDescent="0.2">
      <c r="A151" s="13"/>
      <c r="B151" s="73"/>
      <c r="C151" s="71" t="s">
        <v>1293</v>
      </c>
      <c r="D151" s="76" t="s">
        <v>56</v>
      </c>
      <c r="E151" s="12">
        <v>44519</v>
      </c>
      <c r="F151" s="74" t="s">
        <v>58</v>
      </c>
      <c r="G151" s="12">
        <v>44523</v>
      </c>
      <c r="H151" s="75" t="s">
        <v>845</v>
      </c>
      <c r="I151" s="15">
        <v>76</v>
      </c>
      <c r="J151" s="15">
        <v>50</v>
      </c>
      <c r="K151" s="15">
        <v>25</v>
      </c>
      <c r="L151" s="15">
        <v>8</v>
      </c>
      <c r="M151" s="79">
        <v>23.75</v>
      </c>
      <c r="N151" s="94">
        <v>23.75</v>
      </c>
      <c r="O151" s="63">
        <v>2530</v>
      </c>
      <c r="P151" s="64">
        <f>Table22457891011234567891011121314151617181920212223242526272829303132333438244[[#This Row],[PEMBULATAN]]*O151</f>
        <v>60087.5</v>
      </c>
    </row>
    <row r="152" spans="1:16" ht="24.75" customHeight="1" x14ac:dyDescent="0.2">
      <c r="A152" s="13"/>
      <c r="B152" s="73"/>
      <c r="C152" s="71" t="s">
        <v>1294</v>
      </c>
      <c r="D152" s="76" t="s">
        <v>56</v>
      </c>
      <c r="E152" s="12">
        <v>44519</v>
      </c>
      <c r="F152" s="74" t="s">
        <v>58</v>
      </c>
      <c r="G152" s="12">
        <v>44523</v>
      </c>
      <c r="H152" s="75" t="s">
        <v>845</v>
      </c>
      <c r="I152" s="15">
        <v>50</v>
      </c>
      <c r="J152" s="15">
        <v>42</v>
      </c>
      <c r="K152" s="15">
        <v>6</v>
      </c>
      <c r="L152" s="15">
        <v>1</v>
      </c>
      <c r="M152" s="79">
        <v>3.15</v>
      </c>
      <c r="N152" s="94">
        <v>3.15</v>
      </c>
      <c r="O152" s="63">
        <v>2530</v>
      </c>
      <c r="P152" s="64">
        <f>Table22457891011234567891011121314151617181920212223242526272829303132333438244[[#This Row],[PEMBULATAN]]*O152</f>
        <v>7969.5</v>
      </c>
    </row>
    <row r="153" spans="1:16" ht="24.75" customHeight="1" x14ac:dyDescent="0.2">
      <c r="A153" s="13"/>
      <c r="B153" s="73"/>
      <c r="C153" s="71" t="s">
        <v>1295</v>
      </c>
      <c r="D153" s="76" t="s">
        <v>56</v>
      </c>
      <c r="E153" s="12">
        <v>44519</v>
      </c>
      <c r="F153" s="74" t="s">
        <v>58</v>
      </c>
      <c r="G153" s="12">
        <v>44523</v>
      </c>
      <c r="H153" s="75" t="s">
        <v>845</v>
      </c>
      <c r="I153" s="15">
        <v>50</v>
      </c>
      <c r="J153" s="15">
        <v>35</v>
      </c>
      <c r="K153" s="15">
        <v>20</v>
      </c>
      <c r="L153" s="15">
        <v>3</v>
      </c>
      <c r="M153" s="79">
        <v>8.75</v>
      </c>
      <c r="N153" s="94">
        <v>8.75</v>
      </c>
      <c r="O153" s="63">
        <v>2530</v>
      </c>
      <c r="P153" s="64">
        <f>Table22457891011234567891011121314151617181920212223242526272829303132333438244[[#This Row],[PEMBULATAN]]*O153</f>
        <v>22137.5</v>
      </c>
    </row>
    <row r="154" spans="1:16" ht="24.75" customHeight="1" x14ac:dyDescent="0.2">
      <c r="A154" s="13"/>
      <c r="B154" s="73"/>
      <c r="C154" s="71" t="s">
        <v>1296</v>
      </c>
      <c r="D154" s="76" t="s">
        <v>56</v>
      </c>
      <c r="E154" s="12">
        <v>44519</v>
      </c>
      <c r="F154" s="74" t="s">
        <v>58</v>
      </c>
      <c r="G154" s="12">
        <v>44523</v>
      </c>
      <c r="H154" s="75" t="s">
        <v>845</v>
      </c>
      <c r="I154" s="15">
        <v>92</v>
      </c>
      <c r="J154" s="15">
        <v>60</v>
      </c>
      <c r="K154" s="15">
        <v>18</v>
      </c>
      <c r="L154" s="15">
        <v>9</v>
      </c>
      <c r="M154" s="79">
        <v>24.84</v>
      </c>
      <c r="N154" s="94">
        <v>24.84</v>
      </c>
      <c r="O154" s="63">
        <v>2530</v>
      </c>
      <c r="P154" s="64">
        <f>Table22457891011234567891011121314151617181920212223242526272829303132333438244[[#This Row],[PEMBULATAN]]*O154</f>
        <v>62845.2</v>
      </c>
    </row>
    <row r="155" spans="1:16" ht="24.75" customHeight="1" x14ac:dyDescent="0.2">
      <c r="A155" s="13"/>
      <c r="B155" s="73"/>
      <c r="C155" s="71" t="s">
        <v>1297</v>
      </c>
      <c r="D155" s="76" t="s">
        <v>56</v>
      </c>
      <c r="E155" s="12">
        <v>44519</v>
      </c>
      <c r="F155" s="74" t="s">
        <v>58</v>
      </c>
      <c r="G155" s="12">
        <v>44523</v>
      </c>
      <c r="H155" s="75" t="s">
        <v>845</v>
      </c>
      <c r="I155" s="15">
        <v>40</v>
      </c>
      <c r="J155" s="15">
        <v>33</v>
      </c>
      <c r="K155" s="15">
        <v>33</v>
      </c>
      <c r="L155" s="15">
        <v>6</v>
      </c>
      <c r="M155" s="79">
        <v>10.89</v>
      </c>
      <c r="N155" s="94">
        <v>10.89</v>
      </c>
      <c r="O155" s="63">
        <v>2530</v>
      </c>
      <c r="P155" s="64">
        <f>Table22457891011234567891011121314151617181920212223242526272829303132333438244[[#This Row],[PEMBULATAN]]*O155</f>
        <v>27551.7</v>
      </c>
    </row>
    <row r="156" spans="1:16" ht="24.75" customHeight="1" x14ac:dyDescent="0.2">
      <c r="A156" s="13"/>
      <c r="B156" s="73"/>
      <c r="C156" s="71" t="s">
        <v>1298</v>
      </c>
      <c r="D156" s="76" t="s">
        <v>56</v>
      </c>
      <c r="E156" s="12">
        <v>44519</v>
      </c>
      <c r="F156" s="74" t="s">
        <v>58</v>
      </c>
      <c r="G156" s="12">
        <v>44523</v>
      </c>
      <c r="H156" s="75" t="s">
        <v>845</v>
      </c>
      <c r="I156" s="15">
        <v>88</v>
      </c>
      <c r="J156" s="15">
        <v>65</v>
      </c>
      <c r="K156" s="15">
        <v>37</v>
      </c>
      <c r="L156" s="15">
        <v>12</v>
      </c>
      <c r="M156" s="79">
        <v>52.91</v>
      </c>
      <c r="N156" s="94">
        <v>52.91</v>
      </c>
      <c r="O156" s="63">
        <v>2530</v>
      </c>
      <c r="P156" s="64">
        <f>Table22457891011234567891011121314151617181920212223242526272829303132333438244[[#This Row],[PEMBULATAN]]*O156</f>
        <v>133862.29999999999</v>
      </c>
    </row>
    <row r="157" spans="1:16" ht="24.75" customHeight="1" x14ac:dyDescent="0.2">
      <c r="A157" s="13"/>
      <c r="B157" s="73"/>
      <c r="C157" s="71" t="s">
        <v>1299</v>
      </c>
      <c r="D157" s="76" t="s">
        <v>56</v>
      </c>
      <c r="E157" s="12">
        <v>44519</v>
      </c>
      <c r="F157" s="74" t="s">
        <v>58</v>
      </c>
      <c r="G157" s="12">
        <v>44523</v>
      </c>
      <c r="H157" s="75" t="s">
        <v>845</v>
      </c>
      <c r="I157" s="15">
        <v>80</v>
      </c>
      <c r="J157" s="15">
        <v>40</v>
      </c>
      <c r="K157" s="15">
        <v>15</v>
      </c>
      <c r="L157" s="15">
        <v>8</v>
      </c>
      <c r="M157" s="79">
        <v>12</v>
      </c>
      <c r="N157" s="94">
        <v>12</v>
      </c>
      <c r="O157" s="63">
        <v>2530</v>
      </c>
      <c r="P157" s="64">
        <f>Table22457891011234567891011121314151617181920212223242526272829303132333438244[[#This Row],[PEMBULATAN]]*O157</f>
        <v>30360</v>
      </c>
    </row>
    <row r="158" spans="1:16" ht="24.75" customHeight="1" x14ac:dyDescent="0.2">
      <c r="A158" s="13"/>
      <c r="B158" s="96"/>
      <c r="C158" s="71" t="s">
        <v>1300</v>
      </c>
      <c r="D158" s="76" t="s">
        <v>56</v>
      </c>
      <c r="E158" s="12">
        <v>44519</v>
      </c>
      <c r="F158" s="74" t="s">
        <v>58</v>
      </c>
      <c r="G158" s="12">
        <v>44523</v>
      </c>
      <c r="H158" s="75" t="s">
        <v>845</v>
      </c>
      <c r="I158" s="15">
        <v>92</v>
      </c>
      <c r="J158" s="15">
        <v>50</v>
      </c>
      <c r="K158" s="15">
        <v>16</v>
      </c>
      <c r="L158" s="15">
        <v>3</v>
      </c>
      <c r="M158" s="79">
        <v>18.399999999999999</v>
      </c>
      <c r="N158" s="94">
        <v>19</v>
      </c>
      <c r="O158" s="63">
        <v>2530</v>
      </c>
      <c r="P158" s="64">
        <f>Table22457891011234567891011121314151617181920212223242526272829303132333438244[[#This Row],[PEMBULATAN]]*O158</f>
        <v>48070</v>
      </c>
    </row>
    <row r="159" spans="1:16" ht="24.75" customHeight="1" x14ac:dyDescent="0.2">
      <c r="A159" s="13"/>
      <c r="B159" s="96" t="s">
        <v>1301</v>
      </c>
      <c r="C159" s="71" t="s">
        <v>1302</v>
      </c>
      <c r="D159" s="76" t="s">
        <v>56</v>
      </c>
      <c r="E159" s="12">
        <v>44519</v>
      </c>
      <c r="F159" s="74" t="s">
        <v>58</v>
      </c>
      <c r="G159" s="12">
        <v>44523</v>
      </c>
      <c r="H159" s="75" t="s">
        <v>845</v>
      </c>
      <c r="I159" s="15">
        <v>50</v>
      </c>
      <c r="J159" s="15">
        <v>40</v>
      </c>
      <c r="K159" s="15">
        <v>28</v>
      </c>
      <c r="L159" s="15">
        <v>2</v>
      </c>
      <c r="M159" s="79">
        <v>14</v>
      </c>
      <c r="N159" s="94">
        <v>14</v>
      </c>
      <c r="O159" s="63">
        <v>2530</v>
      </c>
      <c r="P159" s="64">
        <f>Table22457891011234567891011121314151617181920212223242526272829303132333438244[[#This Row],[PEMBULATAN]]*O159</f>
        <v>35420</v>
      </c>
    </row>
    <row r="160" spans="1:16" ht="24.75" customHeight="1" x14ac:dyDescent="0.2">
      <c r="A160" s="13"/>
      <c r="B160" s="73" t="s">
        <v>1303</v>
      </c>
      <c r="C160" s="71" t="s">
        <v>1304</v>
      </c>
      <c r="D160" s="76" t="s">
        <v>56</v>
      </c>
      <c r="E160" s="12">
        <v>44519</v>
      </c>
      <c r="F160" s="74" t="s">
        <v>58</v>
      </c>
      <c r="G160" s="12">
        <v>44523</v>
      </c>
      <c r="H160" s="75" t="s">
        <v>845</v>
      </c>
      <c r="I160" s="15">
        <v>57</v>
      </c>
      <c r="J160" s="15">
        <v>35</v>
      </c>
      <c r="K160" s="15">
        <v>10</v>
      </c>
      <c r="L160" s="15">
        <v>2</v>
      </c>
      <c r="M160" s="79">
        <v>4.9874999999999998</v>
      </c>
      <c r="N160" s="94">
        <v>4.9874999999999998</v>
      </c>
      <c r="O160" s="63">
        <v>2530</v>
      </c>
      <c r="P160" s="64">
        <f>Table22457891011234567891011121314151617181920212223242526272829303132333438244[[#This Row],[PEMBULATAN]]*O160</f>
        <v>12618.375</v>
      </c>
    </row>
    <row r="161" spans="1:16" ht="24.75" customHeight="1" x14ac:dyDescent="0.2">
      <c r="A161" s="13"/>
      <c r="B161" s="73"/>
      <c r="C161" s="71" t="s">
        <v>1305</v>
      </c>
      <c r="D161" s="76" t="s">
        <v>56</v>
      </c>
      <c r="E161" s="12">
        <v>44519</v>
      </c>
      <c r="F161" s="74" t="s">
        <v>58</v>
      </c>
      <c r="G161" s="12">
        <v>44523</v>
      </c>
      <c r="H161" s="75" t="s">
        <v>845</v>
      </c>
      <c r="I161" s="15">
        <v>25</v>
      </c>
      <c r="J161" s="15">
        <v>53</v>
      </c>
      <c r="K161" s="15">
        <v>26</v>
      </c>
      <c r="L161" s="15">
        <v>75</v>
      </c>
      <c r="M161" s="79">
        <v>8.6125000000000007</v>
      </c>
      <c r="N161" s="94">
        <v>75</v>
      </c>
      <c r="O161" s="63">
        <v>2530</v>
      </c>
      <c r="P161" s="64">
        <f>Table22457891011234567891011121314151617181920212223242526272829303132333438244[[#This Row],[PEMBULATAN]]*O161</f>
        <v>189750</v>
      </c>
    </row>
    <row r="162" spans="1:16" ht="24.75" customHeight="1" x14ac:dyDescent="0.2">
      <c r="A162" s="13"/>
      <c r="B162" s="73"/>
      <c r="C162" s="71" t="s">
        <v>1306</v>
      </c>
      <c r="D162" s="76" t="s">
        <v>56</v>
      </c>
      <c r="E162" s="12">
        <v>44519</v>
      </c>
      <c r="F162" s="74" t="s">
        <v>58</v>
      </c>
      <c r="G162" s="12">
        <v>44523</v>
      </c>
      <c r="H162" s="75" t="s">
        <v>845</v>
      </c>
      <c r="I162" s="15">
        <v>52</v>
      </c>
      <c r="J162" s="15">
        <v>40</v>
      </c>
      <c r="K162" s="15">
        <v>20</v>
      </c>
      <c r="L162" s="15">
        <v>10</v>
      </c>
      <c r="M162" s="79">
        <v>10.4</v>
      </c>
      <c r="N162" s="94">
        <v>11</v>
      </c>
      <c r="O162" s="63">
        <v>2530</v>
      </c>
      <c r="P162" s="64">
        <f>Table22457891011234567891011121314151617181920212223242526272829303132333438244[[#This Row],[PEMBULATAN]]*O162</f>
        <v>27830</v>
      </c>
    </row>
    <row r="163" spans="1:16" ht="24.75" customHeight="1" x14ac:dyDescent="0.2">
      <c r="A163" s="13"/>
      <c r="B163" s="73"/>
      <c r="C163" s="71" t="s">
        <v>1307</v>
      </c>
      <c r="D163" s="76" t="s">
        <v>56</v>
      </c>
      <c r="E163" s="12">
        <v>44519</v>
      </c>
      <c r="F163" s="74" t="s">
        <v>58</v>
      </c>
      <c r="G163" s="12">
        <v>44523</v>
      </c>
      <c r="H163" s="75" t="s">
        <v>845</v>
      </c>
      <c r="I163" s="15">
        <v>55</v>
      </c>
      <c r="J163" s="15">
        <v>40</v>
      </c>
      <c r="K163" s="15">
        <v>10</v>
      </c>
      <c r="L163" s="15">
        <v>3</v>
      </c>
      <c r="M163" s="79">
        <v>5.5</v>
      </c>
      <c r="N163" s="94">
        <v>5.5</v>
      </c>
      <c r="O163" s="63">
        <v>2530</v>
      </c>
      <c r="P163" s="64">
        <f>Table22457891011234567891011121314151617181920212223242526272829303132333438244[[#This Row],[PEMBULATAN]]*O163</f>
        <v>13915</v>
      </c>
    </row>
    <row r="164" spans="1:16" ht="24.75" customHeight="1" x14ac:dyDescent="0.2">
      <c r="A164" s="13"/>
      <c r="B164" s="73"/>
      <c r="C164" s="71" t="s">
        <v>1308</v>
      </c>
      <c r="D164" s="76" t="s">
        <v>56</v>
      </c>
      <c r="E164" s="12">
        <v>44519</v>
      </c>
      <c r="F164" s="74" t="s">
        <v>58</v>
      </c>
      <c r="G164" s="12">
        <v>44523</v>
      </c>
      <c r="H164" s="75" t="s">
        <v>845</v>
      </c>
      <c r="I164" s="15">
        <v>46</v>
      </c>
      <c r="J164" s="15">
        <v>43</v>
      </c>
      <c r="K164" s="15">
        <v>18</v>
      </c>
      <c r="L164" s="15">
        <v>2</v>
      </c>
      <c r="M164" s="79">
        <v>8.9009999999999998</v>
      </c>
      <c r="N164" s="94">
        <v>8.9009999999999998</v>
      </c>
      <c r="O164" s="63">
        <v>2530</v>
      </c>
      <c r="P164" s="64">
        <f>Table22457891011234567891011121314151617181920212223242526272829303132333438244[[#This Row],[PEMBULATAN]]*O164</f>
        <v>22519.53</v>
      </c>
    </row>
    <row r="165" spans="1:16" ht="24.75" customHeight="1" x14ac:dyDescent="0.2">
      <c r="A165" s="13"/>
      <c r="B165" s="73"/>
      <c r="C165" s="71" t="s">
        <v>1309</v>
      </c>
      <c r="D165" s="76" t="s">
        <v>56</v>
      </c>
      <c r="E165" s="12">
        <v>44519</v>
      </c>
      <c r="F165" s="74" t="s">
        <v>58</v>
      </c>
      <c r="G165" s="12">
        <v>44523</v>
      </c>
      <c r="H165" s="75" t="s">
        <v>845</v>
      </c>
      <c r="I165" s="15">
        <v>55</v>
      </c>
      <c r="J165" s="15">
        <v>40</v>
      </c>
      <c r="K165" s="15">
        <v>25</v>
      </c>
      <c r="L165" s="15">
        <v>13</v>
      </c>
      <c r="M165" s="79">
        <v>13.75</v>
      </c>
      <c r="N165" s="94">
        <v>13.75</v>
      </c>
      <c r="O165" s="63">
        <v>2530</v>
      </c>
      <c r="P165" s="64">
        <f>Table22457891011234567891011121314151617181920212223242526272829303132333438244[[#This Row],[PEMBULATAN]]*O165</f>
        <v>34787.5</v>
      </c>
    </row>
    <row r="166" spans="1:16" ht="24.75" customHeight="1" x14ac:dyDescent="0.2">
      <c r="A166" s="13"/>
      <c r="B166" s="96"/>
      <c r="C166" s="71" t="s">
        <v>1310</v>
      </c>
      <c r="D166" s="76" t="s">
        <v>56</v>
      </c>
      <c r="E166" s="12">
        <v>44519</v>
      </c>
      <c r="F166" s="74" t="s">
        <v>58</v>
      </c>
      <c r="G166" s="12">
        <v>44523</v>
      </c>
      <c r="H166" s="75" t="s">
        <v>845</v>
      </c>
      <c r="I166" s="15">
        <v>37</v>
      </c>
      <c r="J166" s="15">
        <v>34</v>
      </c>
      <c r="K166" s="15">
        <v>5</v>
      </c>
      <c r="L166" s="15">
        <v>1</v>
      </c>
      <c r="M166" s="79">
        <v>1.5725</v>
      </c>
      <c r="N166" s="94">
        <v>1.5725</v>
      </c>
      <c r="O166" s="63">
        <v>2530</v>
      </c>
      <c r="P166" s="64">
        <f>Table22457891011234567891011121314151617181920212223242526272829303132333438244[[#This Row],[PEMBULATAN]]*O166</f>
        <v>3978.4250000000002</v>
      </c>
    </row>
    <row r="167" spans="1:16" ht="24.75" customHeight="1" x14ac:dyDescent="0.2">
      <c r="A167" s="13"/>
      <c r="B167" s="73" t="s">
        <v>1311</v>
      </c>
      <c r="C167" s="71" t="s">
        <v>1312</v>
      </c>
      <c r="D167" s="76" t="s">
        <v>56</v>
      </c>
      <c r="E167" s="12">
        <v>44519</v>
      </c>
      <c r="F167" s="74" t="s">
        <v>58</v>
      </c>
      <c r="G167" s="12">
        <v>44523</v>
      </c>
      <c r="H167" s="75" t="s">
        <v>845</v>
      </c>
      <c r="I167" s="15">
        <v>62</v>
      </c>
      <c r="J167" s="15">
        <v>42</v>
      </c>
      <c r="K167" s="15">
        <v>76</v>
      </c>
      <c r="L167" s="15">
        <v>31</v>
      </c>
      <c r="M167" s="79">
        <v>49.475999999999999</v>
      </c>
      <c r="N167" s="94">
        <v>50</v>
      </c>
      <c r="O167" s="63">
        <v>2530</v>
      </c>
      <c r="P167" s="64">
        <f>Table22457891011234567891011121314151617181920212223242526272829303132333438244[[#This Row],[PEMBULATAN]]*O167</f>
        <v>126500</v>
      </c>
    </row>
    <row r="168" spans="1:16" ht="24.75" customHeight="1" x14ac:dyDescent="0.2">
      <c r="A168" s="13"/>
      <c r="B168" s="73"/>
      <c r="C168" s="71" t="s">
        <v>1313</v>
      </c>
      <c r="D168" s="76" t="s">
        <v>56</v>
      </c>
      <c r="E168" s="12">
        <v>44519</v>
      </c>
      <c r="F168" s="74" t="s">
        <v>58</v>
      </c>
      <c r="G168" s="12">
        <v>44523</v>
      </c>
      <c r="H168" s="75" t="s">
        <v>845</v>
      </c>
      <c r="I168" s="15">
        <v>62</v>
      </c>
      <c r="J168" s="15">
        <v>42</v>
      </c>
      <c r="K168" s="15">
        <v>76</v>
      </c>
      <c r="L168" s="15">
        <v>31</v>
      </c>
      <c r="M168" s="79">
        <v>49.475999999999999</v>
      </c>
      <c r="N168" s="94">
        <v>50</v>
      </c>
      <c r="O168" s="63">
        <v>2530</v>
      </c>
      <c r="P168" s="64">
        <f>Table22457891011234567891011121314151617181920212223242526272829303132333438244[[#This Row],[PEMBULATAN]]*O168</f>
        <v>126500</v>
      </c>
    </row>
    <row r="169" spans="1:16" ht="24.75" customHeight="1" x14ac:dyDescent="0.2">
      <c r="A169" s="13"/>
      <c r="B169" s="73"/>
      <c r="C169" s="71" t="s">
        <v>1314</v>
      </c>
      <c r="D169" s="76" t="s">
        <v>56</v>
      </c>
      <c r="E169" s="12">
        <v>44519</v>
      </c>
      <c r="F169" s="74" t="s">
        <v>58</v>
      </c>
      <c r="G169" s="12">
        <v>44523</v>
      </c>
      <c r="H169" s="75" t="s">
        <v>845</v>
      </c>
      <c r="I169" s="15">
        <v>62</v>
      </c>
      <c r="J169" s="15">
        <v>42</v>
      </c>
      <c r="K169" s="15">
        <v>76</v>
      </c>
      <c r="L169" s="15">
        <v>31</v>
      </c>
      <c r="M169" s="79">
        <v>49.475999999999999</v>
      </c>
      <c r="N169" s="94">
        <v>50</v>
      </c>
      <c r="O169" s="63">
        <v>2530</v>
      </c>
      <c r="P169" s="64">
        <f>Table22457891011234567891011121314151617181920212223242526272829303132333438244[[#This Row],[PEMBULATAN]]*O169</f>
        <v>126500</v>
      </c>
    </row>
    <row r="170" spans="1:16" ht="24.75" customHeight="1" x14ac:dyDescent="0.2">
      <c r="A170" s="13"/>
      <c r="B170" s="73"/>
      <c r="C170" s="71" t="s">
        <v>1315</v>
      </c>
      <c r="D170" s="76" t="s">
        <v>56</v>
      </c>
      <c r="E170" s="12">
        <v>44519</v>
      </c>
      <c r="F170" s="74" t="s">
        <v>58</v>
      </c>
      <c r="G170" s="12">
        <v>44523</v>
      </c>
      <c r="H170" s="75" t="s">
        <v>845</v>
      </c>
      <c r="I170" s="15">
        <v>62</v>
      </c>
      <c r="J170" s="15">
        <v>42</v>
      </c>
      <c r="K170" s="15">
        <v>76</v>
      </c>
      <c r="L170" s="15">
        <v>31</v>
      </c>
      <c r="M170" s="79">
        <v>49.475999999999999</v>
      </c>
      <c r="N170" s="94">
        <v>50</v>
      </c>
      <c r="O170" s="63">
        <v>2530</v>
      </c>
      <c r="P170" s="64">
        <f>Table22457891011234567891011121314151617181920212223242526272829303132333438244[[#This Row],[PEMBULATAN]]*O170</f>
        <v>126500</v>
      </c>
    </row>
    <row r="171" spans="1:16" ht="24.75" customHeight="1" x14ac:dyDescent="0.2">
      <c r="A171" s="13"/>
      <c r="B171" s="96"/>
      <c r="C171" s="71" t="s">
        <v>1316</v>
      </c>
      <c r="D171" s="76" t="s">
        <v>56</v>
      </c>
      <c r="E171" s="12">
        <v>44519</v>
      </c>
      <c r="F171" s="74" t="s">
        <v>58</v>
      </c>
      <c r="G171" s="12">
        <v>44523</v>
      </c>
      <c r="H171" s="75" t="s">
        <v>845</v>
      </c>
      <c r="I171" s="15">
        <v>62</v>
      </c>
      <c r="J171" s="15">
        <v>42</v>
      </c>
      <c r="K171" s="15">
        <v>76</v>
      </c>
      <c r="L171" s="15">
        <v>31</v>
      </c>
      <c r="M171" s="79">
        <v>49.475999999999999</v>
      </c>
      <c r="N171" s="94">
        <v>50</v>
      </c>
      <c r="O171" s="63">
        <v>2530</v>
      </c>
      <c r="P171" s="64">
        <f>Table22457891011234567891011121314151617181920212223242526272829303132333438244[[#This Row],[PEMBULATAN]]*O171</f>
        <v>126500</v>
      </c>
    </row>
    <row r="172" spans="1:16" ht="24.75" customHeight="1" x14ac:dyDescent="0.2">
      <c r="A172" s="13"/>
      <c r="B172" s="96" t="s">
        <v>1317</v>
      </c>
      <c r="C172" s="71" t="s">
        <v>1318</v>
      </c>
      <c r="D172" s="76" t="s">
        <v>56</v>
      </c>
      <c r="E172" s="12">
        <v>44519</v>
      </c>
      <c r="F172" s="74" t="s">
        <v>58</v>
      </c>
      <c r="G172" s="12">
        <v>44523</v>
      </c>
      <c r="H172" s="75" t="s">
        <v>845</v>
      </c>
      <c r="I172" s="15">
        <v>64</v>
      </c>
      <c r="J172" s="15">
        <v>46</v>
      </c>
      <c r="K172" s="15">
        <v>88</v>
      </c>
      <c r="L172" s="15">
        <v>14</v>
      </c>
      <c r="M172" s="79">
        <v>64.768000000000001</v>
      </c>
      <c r="N172" s="94">
        <v>64.768000000000001</v>
      </c>
      <c r="O172" s="63">
        <v>2530</v>
      </c>
      <c r="P172" s="64">
        <f>Table22457891011234567891011121314151617181920212223242526272829303132333438244[[#This Row],[PEMBULATAN]]*O172</f>
        <v>163863.04000000001</v>
      </c>
    </row>
    <row r="173" spans="1:16" ht="24.75" customHeight="1" x14ac:dyDescent="0.2">
      <c r="A173" s="13"/>
      <c r="B173" s="73" t="s">
        <v>1319</v>
      </c>
      <c r="C173" s="71" t="s">
        <v>1320</v>
      </c>
      <c r="D173" s="76" t="s">
        <v>56</v>
      </c>
      <c r="E173" s="12">
        <v>44519</v>
      </c>
      <c r="F173" s="74" t="s">
        <v>58</v>
      </c>
      <c r="G173" s="12">
        <v>44523</v>
      </c>
      <c r="H173" s="75" t="s">
        <v>845</v>
      </c>
      <c r="I173" s="15">
        <v>43</v>
      </c>
      <c r="J173" s="15">
        <v>34</v>
      </c>
      <c r="K173" s="15">
        <v>30</v>
      </c>
      <c r="L173" s="15">
        <v>10</v>
      </c>
      <c r="M173" s="79">
        <v>10.965</v>
      </c>
      <c r="N173" s="94">
        <v>10.965</v>
      </c>
      <c r="O173" s="63">
        <v>2530</v>
      </c>
      <c r="P173" s="64">
        <f>Table22457891011234567891011121314151617181920212223242526272829303132333438244[[#This Row],[PEMBULATAN]]*O173</f>
        <v>27741.45</v>
      </c>
    </row>
    <row r="174" spans="1:16" ht="24.75" customHeight="1" x14ac:dyDescent="0.2">
      <c r="A174" s="13"/>
      <c r="B174" s="73"/>
      <c r="C174" s="71" t="s">
        <v>1321</v>
      </c>
      <c r="D174" s="76" t="s">
        <v>56</v>
      </c>
      <c r="E174" s="12">
        <v>44519</v>
      </c>
      <c r="F174" s="74" t="s">
        <v>58</v>
      </c>
      <c r="G174" s="12">
        <v>44523</v>
      </c>
      <c r="H174" s="75" t="s">
        <v>845</v>
      </c>
      <c r="I174" s="15">
        <v>43</v>
      </c>
      <c r="J174" s="15">
        <v>34</v>
      </c>
      <c r="K174" s="15">
        <v>30</v>
      </c>
      <c r="L174" s="15">
        <v>10</v>
      </c>
      <c r="M174" s="79">
        <v>10.965</v>
      </c>
      <c r="N174" s="94">
        <v>10.965</v>
      </c>
      <c r="O174" s="63">
        <v>2530</v>
      </c>
      <c r="P174" s="64">
        <f>Table22457891011234567891011121314151617181920212223242526272829303132333438244[[#This Row],[PEMBULATAN]]*O174</f>
        <v>27741.45</v>
      </c>
    </row>
    <row r="175" spans="1:16" ht="24.75" customHeight="1" x14ac:dyDescent="0.2">
      <c r="A175" s="13"/>
      <c r="B175" s="73"/>
      <c r="C175" s="71" t="s">
        <v>1322</v>
      </c>
      <c r="D175" s="76" t="s">
        <v>56</v>
      </c>
      <c r="E175" s="12">
        <v>44519</v>
      </c>
      <c r="F175" s="74" t="s">
        <v>58</v>
      </c>
      <c r="G175" s="12">
        <v>44523</v>
      </c>
      <c r="H175" s="75" t="s">
        <v>845</v>
      </c>
      <c r="I175" s="15">
        <v>43</v>
      </c>
      <c r="J175" s="15">
        <v>34</v>
      </c>
      <c r="K175" s="15">
        <v>30</v>
      </c>
      <c r="L175" s="15">
        <v>10</v>
      </c>
      <c r="M175" s="79">
        <v>10.965</v>
      </c>
      <c r="N175" s="94">
        <v>10.965</v>
      </c>
      <c r="O175" s="63">
        <v>2530</v>
      </c>
      <c r="P175" s="64">
        <f>Table22457891011234567891011121314151617181920212223242526272829303132333438244[[#This Row],[PEMBULATAN]]*O175</f>
        <v>27741.45</v>
      </c>
    </row>
    <row r="176" spans="1:16" ht="24.75" customHeight="1" x14ac:dyDescent="0.2">
      <c r="A176" s="13"/>
      <c r="B176" s="73"/>
      <c r="C176" s="71" t="s">
        <v>1323</v>
      </c>
      <c r="D176" s="76" t="s">
        <v>56</v>
      </c>
      <c r="E176" s="12">
        <v>44519</v>
      </c>
      <c r="F176" s="74" t="s">
        <v>58</v>
      </c>
      <c r="G176" s="12">
        <v>44523</v>
      </c>
      <c r="H176" s="75" t="s">
        <v>845</v>
      </c>
      <c r="I176" s="15">
        <v>43</v>
      </c>
      <c r="J176" s="15">
        <v>34</v>
      </c>
      <c r="K176" s="15">
        <v>30</v>
      </c>
      <c r="L176" s="15">
        <v>10</v>
      </c>
      <c r="M176" s="79">
        <v>10.965</v>
      </c>
      <c r="N176" s="94">
        <v>10.965</v>
      </c>
      <c r="O176" s="63">
        <v>2530</v>
      </c>
      <c r="P176" s="64">
        <f>Table22457891011234567891011121314151617181920212223242526272829303132333438244[[#This Row],[PEMBULATAN]]*O176</f>
        <v>27741.45</v>
      </c>
    </row>
    <row r="177" spans="1:16" ht="24.75" customHeight="1" x14ac:dyDescent="0.2">
      <c r="A177" s="13"/>
      <c r="B177" s="73"/>
      <c r="C177" s="71" t="s">
        <v>1324</v>
      </c>
      <c r="D177" s="76" t="s">
        <v>56</v>
      </c>
      <c r="E177" s="12">
        <v>44519</v>
      </c>
      <c r="F177" s="74" t="s">
        <v>58</v>
      </c>
      <c r="G177" s="12">
        <v>44523</v>
      </c>
      <c r="H177" s="75" t="s">
        <v>845</v>
      </c>
      <c r="I177" s="15">
        <v>90</v>
      </c>
      <c r="J177" s="15">
        <v>57</v>
      </c>
      <c r="K177" s="15">
        <v>18</v>
      </c>
      <c r="L177" s="15">
        <v>11</v>
      </c>
      <c r="M177" s="79">
        <v>23.085000000000001</v>
      </c>
      <c r="N177" s="94">
        <v>23.085000000000001</v>
      </c>
      <c r="O177" s="63">
        <v>2530</v>
      </c>
      <c r="P177" s="64">
        <f>Table22457891011234567891011121314151617181920212223242526272829303132333438244[[#This Row],[PEMBULATAN]]*O177</f>
        <v>58405.05</v>
      </c>
    </row>
    <row r="178" spans="1:16" ht="24.75" customHeight="1" x14ac:dyDescent="0.2">
      <c r="A178" s="13"/>
      <c r="B178" s="73"/>
      <c r="C178" s="71" t="s">
        <v>1325</v>
      </c>
      <c r="D178" s="76" t="s">
        <v>56</v>
      </c>
      <c r="E178" s="12">
        <v>44519</v>
      </c>
      <c r="F178" s="74" t="s">
        <v>58</v>
      </c>
      <c r="G178" s="12">
        <v>44523</v>
      </c>
      <c r="H178" s="75" t="s">
        <v>845</v>
      </c>
      <c r="I178" s="15">
        <v>90</v>
      </c>
      <c r="J178" s="15">
        <v>57</v>
      </c>
      <c r="K178" s="15">
        <v>18</v>
      </c>
      <c r="L178" s="15">
        <v>11</v>
      </c>
      <c r="M178" s="79">
        <v>23.085000000000001</v>
      </c>
      <c r="N178" s="94">
        <v>23.085000000000001</v>
      </c>
      <c r="O178" s="63">
        <v>2530</v>
      </c>
      <c r="P178" s="64">
        <f>Table22457891011234567891011121314151617181920212223242526272829303132333438244[[#This Row],[PEMBULATAN]]*O178</f>
        <v>58405.05</v>
      </c>
    </row>
    <row r="179" spans="1:16" ht="24.75" customHeight="1" x14ac:dyDescent="0.2">
      <c r="A179" s="13"/>
      <c r="B179" s="73"/>
      <c r="C179" s="71" t="s">
        <v>1326</v>
      </c>
      <c r="D179" s="76" t="s">
        <v>56</v>
      </c>
      <c r="E179" s="12">
        <v>44519</v>
      </c>
      <c r="F179" s="74" t="s">
        <v>58</v>
      </c>
      <c r="G179" s="12">
        <v>44523</v>
      </c>
      <c r="H179" s="75" t="s">
        <v>845</v>
      </c>
      <c r="I179" s="15">
        <v>90</v>
      </c>
      <c r="J179" s="15">
        <v>57</v>
      </c>
      <c r="K179" s="15">
        <v>18</v>
      </c>
      <c r="L179" s="15">
        <v>11</v>
      </c>
      <c r="M179" s="79">
        <v>23.085000000000001</v>
      </c>
      <c r="N179" s="94">
        <v>23.085000000000001</v>
      </c>
      <c r="O179" s="63">
        <v>2530</v>
      </c>
      <c r="P179" s="64">
        <f>Table22457891011234567891011121314151617181920212223242526272829303132333438244[[#This Row],[PEMBULATAN]]*O179</f>
        <v>58405.05</v>
      </c>
    </row>
    <row r="180" spans="1:16" ht="24.75" customHeight="1" x14ac:dyDescent="0.2">
      <c r="A180" s="13"/>
      <c r="B180" s="73"/>
      <c r="C180" s="71" t="s">
        <v>1327</v>
      </c>
      <c r="D180" s="76" t="s">
        <v>56</v>
      </c>
      <c r="E180" s="12">
        <v>44519</v>
      </c>
      <c r="F180" s="74" t="s">
        <v>58</v>
      </c>
      <c r="G180" s="12">
        <v>44523</v>
      </c>
      <c r="H180" s="75" t="s">
        <v>845</v>
      </c>
      <c r="I180" s="15">
        <v>33</v>
      </c>
      <c r="J180" s="15">
        <v>22</v>
      </c>
      <c r="K180" s="15">
        <v>18</v>
      </c>
      <c r="L180" s="15">
        <v>7</v>
      </c>
      <c r="M180" s="79">
        <v>3.2669999999999999</v>
      </c>
      <c r="N180" s="94">
        <v>7</v>
      </c>
      <c r="O180" s="63">
        <v>2530</v>
      </c>
      <c r="P180" s="64">
        <f>Table22457891011234567891011121314151617181920212223242526272829303132333438244[[#This Row],[PEMBULATAN]]*O180</f>
        <v>17710</v>
      </c>
    </row>
    <row r="181" spans="1:16" ht="24.75" customHeight="1" x14ac:dyDescent="0.2">
      <c r="A181" s="13"/>
      <c r="B181" s="73"/>
      <c r="C181" s="71" t="s">
        <v>1328</v>
      </c>
      <c r="D181" s="76" t="s">
        <v>56</v>
      </c>
      <c r="E181" s="12">
        <v>44519</v>
      </c>
      <c r="F181" s="74" t="s">
        <v>58</v>
      </c>
      <c r="G181" s="12">
        <v>44523</v>
      </c>
      <c r="H181" s="75" t="s">
        <v>845</v>
      </c>
      <c r="I181" s="15">
        <v>33</v>
      </c>
      <c r="J181" s="15">
        <v>22</v>
      </c>
      <c r="K181" s="15">
        <v>18</v>
      </c>
      <c r="L181" s="15">
        <v>7</v>
      </c>
      <c r="M181" s="79">
        <v>3.2669999999999999</v>
      </c>
      <c r="N181" s="94">
        <v>7</v>
      </c>
      <c r="O181" s="63">
        <v>2530</v>
      </c>
      <c r="P181" s="64">
        <f>Table22457891011234567891011121314151617181920212223242526272829303132333438244[[#This Row],[PEMBULATAN]]*O181</f>
        <v>17710</v>
      </c>
    </row>
    <row r="182" spans="1:16" ht="24.75" customHeight="1" x14ac:dyDescent="0.2">
      <c r="A182" s="13"/>
      <c r="B182" s="73"/>
      <c r="C182" s="71" t="s">
        <v>1329</v>
      </c>
      <c r="D182" s="76" t="s">
        <v>56</v>
      </c>
      <c r="E182" s="12">
        <v>44519</v>
      </c>
      <c r="F182" s="74" t="s">
        <v>58</v>
      </c>
      <c r="G182" s="12">
        <v>44523</v>
      </c>
      <c r="H182" s="75" t="s">
        <v>845</v>
      </c>
      <c r="I182" s="15">
        <v>33</v>
      </c>
      <c r="J182" s="15">
        <v>22</v>
      </c>
      <c r="K182" s="15">
        <v>18</v>
      </c>
      <c r="L182" s="15">
        <v>7</v>
      </c>
      <c r="M182" s="79">
        <v>3.2669999999999999</v>
      </c>
      <c r="N182" s="94">
        <v>7</v>
      </c>
      <c r="O182" s="63">
        <v>2530</v>
      </c>
      <c r="P182" s="64">
        <f>Table22457891011234567891011121314151617181920212223242526272829303132333438244[[#This Row],[PEMBULATAN]]*O182</f>
        <v>17710</v>
      </c>
    </row>
    <row r="183" spans="1:16" ht="24.75" customHeight="1" x14ac:dyDescent="0.2">
      <c r="A183" s="13"/>
      <c r="B183" s="73"/>
      <c r="C183" s="71" t="s">
        <v>1330</v>
      </c>
      <c r="D183" s="76" t="s">
        <v>56</v>
      </c>
      <c r="E183" s="12">
        <v>44519</v>
      </c>
      <c r="F183" s="74" t="s">
        <v>58</v>
      </c>
      <c r="G183" s="12">
        <v>44523</v>
      </c>
      <c r="H183" s="75" t="s">
        <v>845</v>
      </c>
      <c r="I183" s="15">
        <v>33</v>
      </c>
      <c r="J183" s="15">
        <v>22</v>
      </c>
      <c r="K183" s="15">
        <v>18</v>
      </c>
      <c r="L183" s="15">
        <v>7</v>
      </c>
      <c r="M183" s="79">
        <v>3.2669999999999999</v>
      </c>
      <c r="N183" s="94">
        <v>7</v>
      </c>
      <c r="O183" s="63">
        <v>2530</v>
      </c>
      <c r="P183" s="64">
        <f>Table22457891011234567891011121314151617181920212223242526272829303132333438244[[#This Row],[PEMBULATAN]]*O183</f>
        <v>17710</v>
      </c>
    </row>
    <row r="184" spans="1:16" ht="24.75" customHeight="1" x14ac:dyDescent="0.2">
      <c r="A184" s="13"/>
      <c r="B184" s="73"/>
      <c r="C184" s="71" t="s">
        <v>1331</v>
      </c>
      <c r="D184" s="76" t="s">
        <v>56</v>
      </c>
      <c r="E184" s="12">
        <v>44519</v>
      </c>
      <c r="F184" s="74" t="s">
        <v>58</v>
      </c>
      <c r="G184" s="12">
        <v>44523</v>
      </c>
      <c r="H184" s="75" t="s">
        <v>845</v>
      </c>
      <c r="I184" s="15">
        <v>33</v>
      </c>
      <c r="J184" s="15">
        <v>22</v>
      </c>
      <c r="K184" s="15">
        <v>18</v>
      </c>
      <c r="L184" s="15">
        <v>7</v>
      </c>
      <c r="M184" s="79">
        <v>3.2669999999999999</v>
      </c>
      <c r="N184" s="94">
        <v>7</v>
      </c>
      <c r="O184" s="63">
        <v>2530</v>
      </c>
      <c r="P184" s="64">
        <f>Table22457891011234567891011121314151617181920212223242526272829303132333438244[[#This Row],[PEMBULATAN]]*O184</f>
        <v>17710</v>
      </c>
    </row>
    <row r="185" spans="1:16" ht="24.75" customHeight="1" x14ac:dyDescent="0.2">
      <c r="A185" s="13"/>
      <c r="B185" s="73"/>
      <c r="C185" s="71" t="s">
        <v>1332</v>
      </c>
      <c r="D185" s="76" t="s">
        <v>56</v>
      </c>
      <c r="E185" s="12">
        <v>44519</v>
      </c>
      <c r="F185" s="74" t="s">
        <v>58</v>
      </c>
      <c r="G185" s="12">
        <v>44523</v>
      </c>
      <c r="H185" s="75" t="s">
        <v>845</v>
      </c>
      <c r="I185" s="15">
        <v>43</v>
      </c>
      <c r="J185" s="15">
        <v>34</v>
      </c>
      <c r="K185" s="15">
        <v>30</v>
      </c>
      <c r="L185" s="15">
        <v>10</v>
      </c>
      <c r="M185" s="79">
        <v>10.965</v>
      </c>
      <c r="N185" s="94">
        <v>10.965</v>
      </c>
      <c r="O185" s="63">
        <v>2530</v>
      </c>
      <c r="P185" s="64">
        <f>Table22457891011234567891011121314151617181920212223242526272829303132333438244[[#This Row],[PEMBULATAN]]*O185</f>
        <v>27741.45</v>
      </c>
    </row>
    <row r="186" spans="1:16" ht="24.75" customHeight="1" x14ac:dyDescent="0.2">
      <c r="A186" s="13"/>
      <c r="B186" s="73"/>
      <c r="C186" s="71" t="s">
        <v>1333</v>
      </c>
      <c r="D186" s="76" t="s">
        <v>56</v>
      </c>
      <c r="E186" s="12">
        <v>44519</v>
      </c>
      <c r="F186" s="74" t="s">
        <v>58</v>
      </c>
      <c r="G186" s="12">
        <v>44523</v>
      </c>
      <c r="H186" s="75" t="s">
        <v>845</v>
      </c>
      <c r="I186" s="15">
        <v>43</v>
      </c>
      <c r="J186" s="15">
        <v>34</v>
      </c>
      <c r="K186" s="15">
        <v>30</v>
      </c>
      <c r="L186" s="15">
        <v>10</v>
      </c>
      <c r="M186" s="79">
        <v>10.965</v>
      </c>
      <c r="N186" s="94">
        <v>10.965</v>
      </c>
      <c r="O186" s="63">
        <v>2530</v>
      </c>
      <c r="P186" s="64">
        <f>Table22457891011234567891011121314151617181920212223242526272829303132333438244[[#This Row],[PEMBULATAN]]*O186</f>
        <v>27741.45</v>
      </c>
    </row>
    <row r="187" spans="1:16" ht="24.75" customHeight="1" x14ac:dyDescent="0.2">
      <c r="A187" s="13"/>
      <c r="B187" s="73"/>
      <c r="C187" s="71" t="s">
        <v>1334</v>
      </c>
      <c r="D187" s="76" t="s">
        <v>56</v>
      </c>
      <c r="E187" s="12">
        <v>44519</v>
      </c>
      <c r="F187" s="74" t="s">
        <v>58</v>
      </c>
      <c r="G187" s="12">
        <v>44523</v>
      </c>
      <c r="H187" s="75" t="s">
        <v>845</v>
      </c>
      <c r="I187" s="15">
        <v>36</v>
      </c>
      <c r="J187" s="15">
        <v>36</v>
      </c>
      <c r="K187" s="15">
        <v>20</v>
      </c>
      <c r="L187" s="15">
        <v>12</v>
      </c>
      <c r="M187" s="79">
        <v>6.48</v>
      </c>
      <c r="N187" s="94">
        <v>13</v>
      </c>
      <c r="O187" s="63">
        <v>2530</v>
      </c>
      <c r="P187" s="64">
        <f>Table22457891011234567891011121314151617181920212223242526272829303132333438244[[#This Row],[PEMBULATAN]]*O187</f>
        <v>32890</v>
      </c>
    </row>
    <row r="188" spans="1:16" ht="24.75" customHeight="1" x14ac:dyDescent="0.2">
      <c r="A188" s="13"/>
      <c r="B188" s="73"/>
      <c r="C188" s="71" t="s">
        <v>1335</v>
      </c>
      <c r="D188" s="76" t="s">
        <v>56</v>
      </c>
      <c r="E188" s="12">
        <v>44519</v>
      </c>
      <c r="F188" s="74" t="s">
        <v>58</v>
      </c>
      <c r="G188" s="12">
        <v>44523</v>
      </c>
      <c r="H188" s="75" t="s">
        <v>845</v>
      </c>
      <c r="I188" s="15">
        <v>36</v>
      </c>
      <c r="J188" s="15">
        <v>36</v>
      </c>
      <c r="K188" s="15">
        <v>20</v>
      </c>
      <c r="L188" s="15">
        <v>12</v>
      </c>
      <c r="M188" s="79">
        <v>6.48</v>
      </c>
      <c r="N188" s="94">
        <v>13</v>
      </c>
      <c r="O188" s="63">
        <v>2530</v>
      </c>
      <c r="P188" s="64">
        <f>Table22457891011234567891011121314151617181920212223242526272829303132333438244[[#This Row],[PEMBULATAN]]*O188</f>
        <v>32890</v>
      </c>
    </row>
    <row r="189" spans="1:16" ht="24.75" customHeight="1" x14ac:dyDescent="0.2">
      <c r="A189" s="13"/>
      <c r="B189" s="73"/>
      <c r="C189" s="71" t="s">
        <v>1336</v>
      </c>
      <c r="D189" s="76" t="s">
        <v>56</v>
      </c>
      <c r="E189" s="12">
        <v>44519</v>
      </c>
      <c r="F189" s="74" t="s">
        <v>58</v>
      </c>
      <c r="G189" s="12">
        <v>44523</v>
      </c>
      <c r="H189" s="75" t="s">
        <v>845</v>
      </c>
      <c r="I189" s="15">
        <v>52</v>
      </c>
      <c r="J189" s="15">
        <v>36</v>
      </c>
      <c r="K189" s="15">
        <v>10</v>
      </c>
      <c r="L189" s="15">
        <v>11</v>
      </c>
      <c r="M189" s="79">
        <v>4.68</v>
      </c>
      <c r="N189" s="94">
        <v>11</v>
      </c>
      <c r="O189" s="63">
        <v>2530</v>
      </c>
      <c r="P189" s="64">
        <f>Table22457891011234567891011121314151617181920212223242526272829303132333438244[[#This Row],[PEMBULATAN]]*O189</f>
        <v>27830</v>
      </c>
    </row>
    <row r="190" spans="1:16" ht="24.75" customHeight="1" x14ac:dyDescent="0.2">
      <c r="A190" s="13"/>
      <c r="B190" s="73"/>
      <c r="C190" s="71" t="s">
        <v>1337</v>
      </c>
      <c r="D190" s="76" t="s">
        <v>56</v>
      </c>
      <c r="E190" s="12">
        <v>44519</v>
      </c>
      <c r="F190" s="74" t="s">
        <v>58</v>
      </c>
      <c r="G190" s="12">
        <v>44523</v>
      </c>
      <c r="H190" s="75" t="s">
        <v>845</v>
      </c>
      <c r="I190" s="15">
        <v>45</v>
      </c>
      <c r="J190" s="15">
        <v>27</v>
      </c>
      <c r="K190" s="15">
        <v>10</v>
      </c>
      <c r="L190" s="15">
        <v>10</v>
      </c>
      <c r="M190" s="79">
        <v>3.0375000000000001</v>
      </c>
      <c r="N190" s="94">
        <v>10</v>
      </c>
      <c r="O190" s="63">
        <v>2530</v>
      </c>
      <c r="P190" s="64">
        <f>Table22457891011234567891011121314151617181920212223242526272829303132333438244[[#This Row],[PEMBULATAN]]*O190</f>
        <v>25300</v>
      </c>
    </row>
    <row r="191" spans="1:16" ht="24.75" customHeight="1" x14ac:dyDescent="0.2">
      <c r="A191" s="13"/>
      <c r="B191" s="73"/>
      <c r="C191" s="71" t="s">
        <v>1338</v>
      </c>
      <c r="D191" s="76" t="s">
        <v>56</v>
      </c>
      <c r="E191" s="12">
        <v>44519</v>
      </c>
      <c r="F191" s="74" t="s">
        <v>58</v>
      </c>
      <c r="G191" s="12">
        <v>44523</v>
      </c>
      <c r="H191" s="75" t="s">
        <v>845</v>
      </c>
      <c r="I191" s="15">
        <v>39</v>
      </c>
      <c r="J191" s="15">
        <v>32</v>
      </c>
      <c r="K191" s="15">
        <v>16</v>
      </c>
      <c r="L191" s="15">
        <v>11</v>
      </c>
      <c r="M191" s="79">
        <v>4.992</v>
      </c>
      <c r="N191" s="94">
        <v>11</v>
      </c>
      <c r="O191" s="63">
        <v>2530</v>
      </c>
      <c r="P191" s="64">
        <f>Table22457891011234567891011121314151617181920212223242526272829303132333438244[[#This Row],[PEMBULATAN]]*O191</f>
        <v>27830</v>
      </c>
    </row>
    <row r="192" spans="1:16" ht="24.75" customHeight="1" x14ac:dyDescent="0.2">
      <c r="A192" s="13"/>
      <c r="B192" s="73"/>
      <c r="C192" s="71" t="s">
        <v>1339</v>
      </c>
      <c r="D192" s="76" t="s">
        <v>56</v>
      </c>
      <c r="E192" s="12">
        <v>44519</v>
      </c>
      <c r="F192" s="74" t="s">
        <v>58</v>
      </c>
      <c r="G192" s="12">
        <v>44523</v>
      </c>
      <c r="H192" s="75" t="s">
        <v>845</v>
      </c>
      <c r="I192" s="15">
        <v>39</v>
      </c>
      <c r="J192" s="15">
        <v>30</v>
      </c>
      <c r="K192" s="15">
        <v>16</v>
      </c>
      <c r="L192" s="15">
        <v>10</v>
      </c>
      <c r="M192" s="79">
        <v>4.68</v>
      </c>
      <c r="N192" s="94">
        <v>10</v>
      </c>
      <c r="O192" s="63">
        <v>2530</v>
      </c>
      <c r="P192" s="64">
        <f>Table22457891011234567891011121314151617181920212223242526272829303132333438244[[#This Row],[PEMBULATAN]]*O192</f>
        <v>25300</v>
      </c>
    </row>
    <row r="193" spans="1:16" ht="24.75" customHeight="1" x14ac:dyDescent="0.2">
      <c r="A193" s="13"/>
      <c r="B193" s="73"/>
      <c r="C193" s="71" t="s">
        <v>1340</v>
      </c>
      <c r="D193" s="76" t="s">
        <v>56</v>
      </c>
      <c r="E193" s="12">
        <v>44519</v>
      </c>
      <c r="F193" s="74" t="s">
        <v>58</v>
      </c>
      <c r="G193" s="12">
        <v>44523</v>
      </c>
      <c r="H193" s="75" t="s">
        <v>845</v>
      </c>
      <c r="I193" s="15">
        <v>64</v>
      </c>
      <c r="J193" s="15">
        <v>46</v>
      </c>
      <c r="K193" s="15">
        <v>88</v>
      </c>
      <c r="L193" s="15">
        <v>14</v>
      </c>
      <c r="M193" s="79">
        <v>64.768000000000001</v>
      </c>
      <c r="N193" s="94">
        <v>64.768000000000001</v>
      </c>
      <c r="O193" s="63">
        <v>2530</v>
      </c>
      <c r="P193" s="64">
        <f>Table22457891011234567891011121314151617181920212223242526272829303132333438244[[#This Row],[PEMBULATAN]]*O193</f>
        <v>163863.04000000001</v>
      </c>
    </row>
    <row r="194" spans="1:16" ht="24.75" customHeight="1" x14ac:dyDescent="0.2">
      <c r="A194" s="13"/>
      <c r="B194" s="73"/>
      <c r="C194" s="71" t="s">
        <v>1341</v>
      </c>
      <c r="D194" s="76" t="s">
        <v>56</v>
      </c>
      <c r="E194" s="12">
        <v>44519</v>
      </c>
      <c r="F194" s="74" t="s">
        <v>58</v>
      </c>
      <c r="G194" s="12">
        <v>44523</v>
      </c>
      <c r="H194" s="75" t="s">
        <v>845</v>
      </c>
      <c r="I194" s="15">
        <v>64</v>
      </c>
      <c r="J194" s="15">
        <v>46</v>
      </c>
      <c r="K194" s="15">
        <v>88</v>
      </c>
      <c r="L194" s="15">
        <v>14</v>
      </c>
      <c r="M194" s="79">
        <v>64.768000000000001</v>
      </c>
      <c r="N194" s="94">
        <v>64.768000000000001</v>
      </c>
      <c r="O194" s="63">
        <v>2530</v>
      </c>
      <c r="P194" s="64">
        <f>Table22457891011234567891011121314151617181920212223242526272829303132333438244[[#This Row],[PEMBULATAN]]*O194</f>
        <v>163863.04000000001</v>
      </c>
    </row>
    <row r="195" spans="1:16" ht="24.75" customHeight="1" x14ac:dyDescent="0.2">
      <c r="A195" s="13"/>
      <c r="B195" s="73"/>
      <c r="C195" s="71" t="s">
        <v>1342</v>
      </c>
      <c r="D195" s="76" t="s">
        <v>56</v>
      </c>
      <c r="E195" s="12">
        <v>44519</v>
      </c>
      <c r="F195" s="74" t="s">
        <v>58</v>
      </c>
      <c r="G195" s="12">
        <v>44523</v>
      </c>
      <c r="H195" s="75" t="s">
        <v>845</v>
      </c>
      <c r="I195" s="15">
        <v>39</v>
      </c>
      <c r="J195" s="15">
        <v>30</v>
      </c>
      <c r="K195" s="15">
        <v>16</v>
      </c>
      <c r="L195" s="15">
        <v>10</v>
      </c>
      <c r="M195" s="79">
        <v>4.68</v>
      </c>
      <c r="N195" s="94">
        <v>10</v>
      </c>
      <c r="O195" s="63">
        <v>2530</v>
      </c>
      <c r="P195" s="64">
        <f>Table22457891011234567891011121314151617181920212223242526272829303132333438244[[#This Row],[PEMBULATAN]]*O195</f>
        <v>25300</v>
      </c>
    </row>
    <row r="196" spans="1:16" ht="24.75" customHeight="1" x14ac:dyDescent="0.2">
      <c r="A196" s="13"/>
      <c r="B196" s="73"/>
      <c r="C196" s="71" t="s">
        <v>1343</v>
      </c>
      <c r="D196" s="76" t="s">
        <v>56</v>
      </c>
      <c r="E196" s="12">
        <v>44519</v>
      </c>
      <c r="F196" s="74" t="s">
        <v>58</v>
      </c>
      <c r="G196" s="12">
        <v>44523</v>
      </c>
      <c r="H196" s="75" t="s">
        <v>845</v>
      </c>
      <c r="I196" s="15">
        <v>36</v>
      </c>
      <c r="J196" s="15">
        <v>36</v>
      </c>
      <c r="K196" s="15">
        <v>20</v>
      </c>
      <c r="L196" s="15">
        <v>12</v>
      </c>
      <c r="M196" s="79">
        <v>6.48</v>
      </c>
      <c r="N196" s="94">
        <v>13</v>
      </c>
      <c r="O196" s="63">
        <v>2530</v>
      </c>
      <c r="P196" s="64">
        <f>Table22457891011234567891011121314151617181920212223242526272829303132333438244[[#This Row],[PEMBULATAN]]*O196</f>
        <v>32890</v>
      </c>
    </row>
    <row r="197" spans="1:16" ht="24.75" customHeight="1" x14ac:dyDescent="0.2">
      <c r="A197" s="13"/>
      <c r="B197" s="73"/>
      <c r="C197" s="71" t="s">
        <v>1344</v>
      </c>
      <c r="D197" s="76" t="s">
        <v>56</v>
      </c>
      <c r="E197" s="12">
        <v>44519</v>
      </c>
      <c r="F197" s="74" t="s">
        <v>58</v>
      </c>
      <c r="G197" s="12">
        <v>44523</v>
      </c>
      <c r="H197" s="75" t="s">
        <v>845</v>
      </c>
      <c r="I197" s="15">
        <v>64</v>
      </c>
      <c r="J197" s="15">
        <v>46</v>
      </c>
      <c r="K197" s="15">
        <v>88</v>
      </c>
      <c r="L197" s="15">
        <v>14</v>
      </c>
      <c r="M197" s="79">
        <v>64.768000000000001</v>
      </c>
      <c r="N197" s="94">
        <v>64.768000000000001</v>
      </c>
      <c r="O197" s="63">
        <v>2530</v>
      </c>
      <c r="P197" s="64">
        <f>Table22457891011234567891011121314151617181920212223242526272829303132333438244[[#This Row],[PEMBULATAN]]*O197</f>
        <v>163863.04000000001</v>
      </c>
    </row>
    <row r="198" spans="1:16" ht="24.75" customHeight="1" x14ac:dyDescent="0.2">
      <c r="A198" s="13"/>
      <c r="B198" s="73"/>
      <c r="C198" s="71" t="s">
        <v>1345</v>
      </c>
      <c r="D198" s="76" t="s">
        <v>56</v>
      </c>
      <c r="E198" s="12">
        <v>44519</v>
      </c>
      <c r="F198" s="74" t="s">
        <v>58</v>
      </c>
      <c r="G198" s="12">
        <v>44523</v>
      </c>
      <c r="H198" s="75" t="s">
        <v>845</v>
      </c>
      <c r="I198" s="15">
        <v>90</v>
      </c>
      <c r="J198" s="15">
        <v>60</v>
      </c>
      <c r="K198" s="15">
        <v>17</v>
      </c>
      <c r="L198" s="15">
        <v>7</v>
      </c>
      <c r="M198" s="79">
        <v>22.95</v>
      </c>
      <c r="N198" s="94">
        <v>22.95</v>
      </c>
      <c r="O198" s="63">
        <v>2530</v>
      </c>
      <c r="P198" s="64">
        <f>Table22457891011234567891011121314151617181920212223242526272829303132333438244[[#This Row],[PEMBULATAN]]*O198</f>
        <v>58063.5</v>
      </c>
    </row>
    <row r="199" spans="1:16" ht="24.75" customHeight="1" x14ac:dyDescent="0.2">
      <c r="A199" s="13"/>
      <c r="B199" s="73"/>
      <c r="C199" s="71" t="s">
        <v>1346</v>
      </c>
      <c r="D199" s="76" t="s">
        <v>56</v>
      </c>
      <c r="E199" s="12">
        <v>44519</v>
      </c>
      <c r="F199" s="74" t="s">
        <v>58</v>
      </c>
      <c r="G199" s="12">
        <v>44523</v>
      </c>
      <c r="H199" s="75" t="s">
        <v>845</v>
      </c>
      <c r="I199" s="15">
        <v>63</v>
      </c>
      <c r="J199" s="15">
        <v>46</v>
      </c>
      <c r="K199" s="15">
        <v>88</v>
      </c>
      <c r="L199" s="15">
        <v>14</v>
      </c>
      <c r="M199" s="79">
        <v>63.756</v>
      </c>
      <c r="N199" s="94">
        <v>63.756</v>
      </c>
      <c r="O199" s="63">
        <v>2530</v>
      </c>
      <c r="P199" s="64">
        <f>Table22457891011234567891011121314151617181920212223242526272829303132333438244[[#This Row],[PEMBULATAN]]*O199</f>
        <v>161302.68</v>
      </c>
    </row>
    <row r="200" spans="1:16" ht="24.75" customHeight="1" x14ac:dyDescent="0.2">
      <c r="A200" s="13"/>
      <c r="B200" s="73"/>
      <c r="C200" s="71" t="s">
        <v>1347</v>
      </c>
      <c r="D200" s="76" t="s">
        <v>56</v>
      </c>
      <c r="E200" s="12">
        <v>44519</v>
      </c>
      <c r="F200" s="74" t="s">
        <v>58</v>
      </c>
      <c r="G200" s="12">
        <v>44523</v>
      </c>
      <c r="H200" s="75" t="s">
        <v>845</v>
      </c>
      <c r="I200" s="15">
        <v>63</v>
      </c>
      <c r="J200" s="15">
        <v>46</v>
      </c>
      <c r="K200" s="15">
        <v>88</v>
      </c>
      <c r="L200" s="15">
        <v>14</v>
      </c>
      <c r="M200" s="79">
        <v>63.756</v>
      </c>
      <c r="N200" s="94">
        <v>63.756</v>
      </c>
      <c r="O200" s="63">
        <v>2530</v>
      </c>
      <c r="P200" s="64">
        <f>Table22457891011234567891011121314151617181920212223242526272829303132333438244[[#This Row],[PEMBULATAN]]*O200</f>
        <v>161302.68</v>
      </c>
    </row>
    <row r="201" spans="1:16" ht="24.75" customHeight="1" x14ac:dyDescent="0.2">
      <c r="A201" s="13"/>
      <c r="B201" s="73"/>
      <c r="C201" s="71" t="s">
        <v>1348</v>
      </c>
      <c r="D201" s="76" t="s">
        <v>56</v>
      </c>
      <c r="E201" s="12">
        <v>44519</v>
      </c>
      <c r="F201" s="74" t="s">
        <v>58</v>
      </c>
      <c r="G201" s="12">
        <v>44523</v>
      </c>
      <c r="H201" s="75" t="s">
        <v>845</v>
      </c>
      <c r="I201" s="15">
        <v>36</v>
      </c>
      <c r="J201" s="15">
        <v>36</v>
      </c>
      <c r="K201" s="15">
        <v>20</v>
      </c>
      <c r="L201" s="15">
        <v>12</v>
      </c>
      <c r="M201" s="79">
        <v>6.48</v>
      </c>
      <c r="N201" s="94">
        <v>13</v>
      </c>
      <c r="O201" s="63">
        <v>2530</v>
      </c>
      <c r="P201" s="64">
        <f>Table22457891011234567891011121314151617181920212223242526272829303132333438244[[#This Row],[PEMBULATAN]]*O201</f>
        <v>32890</v>
      </c>
    </row>
    <row r="202" spans="1:16" ht="24.75" customHeight="1" x14ac:dyDescent="0.2">
      <c r="A202" s="13"/>
      <c r="B202" s="73"/>
      <c r="C202" s="71" t="s">
        <v>1349</v>
      </c>
      <c r="D202" s="76" t="s">
        <v>56</v>
      </c>
      <c r="E202" s="12">
        <v>44519</v>
      </c>
      <c r="F202" s="74" t="s">
        <v>58</v>
      </c>
      <c r="G202" s="12">
        <v>44523</v>
      </c>
      <c r="H202" s="75" t="s">
        <v>845</v>
      </c>
      <c r="I202" s="15">
        <v>38</v>
      </c>
      <c r="J202" s="15">
        <v>22</v>
      </c>
      <c r="K202" s="15">
        <v>18</v>
      </c>
      <c r="L202" s="15">
        <v>5</v>
      </c>
      <c r="M202" s="79">
        <v>3.762</v>
      </c>
      <c r="N202" s="94">
        <v>5</v>
      </c>
      <c r="O202" s="63">
        <v>2530</v>
      </c>
      <c r="P202" s="64">
        <f>Table22457891011234567891011121314151617181920212223242526272829303132333438244[[#This Row],[PEMBULATAN]]*O202</f>
        <v>12650</v>
      </c>
    </row>
    <row r="203" spans="1:16" ht="24.75" customHeight="1" x14ac:dyDescent="0.2">
      <c r="A203" s="13"/>
      <c r="B203" s="73"/>
      <c r="C203" s="71" t="s">
        <v>1350</v>
      </c>
      <c r="D203" s="76" t="s">
        <v>56</v>
      </c>
      <c r="E203" s="12">
        <v>44519</v>
      </c>
      <c r="F203" s="74" t="s">
        <v>58</v>
      </c>
      <c r="G203" s="12">
        <v>44523</v>
      </c>
      <c r="H203" s="75" t="s">
        <v>845</v>
      </c>
      <c r="I203" s="15">
        <v>47</v>
      </c>
      <c r="J203" s="15">
        <v>34</v>
      </c>
      <c r="K203" s="15">
        <v>34</v>
      </c>
      <c r="L203" s="15">
        <v>5</v>
      </c>
      <c r="M203" s="79">
        <v>13.583</v>
      </c>
      <c r="N203" s="94">
        <v>13.583</v>
      </c>
      <c r="O203" s="63">
        <v>2530</v>
      </c>
      <c r="P203" s="64">
        <f>Table22457891011234567891011121314151617181920212223242526272829303132333438244[[#This Row],[PEMBULATAN]]*O203</f>
        <v>34364.99</v>
      </c>
    </row>
    <row r="204" spans="1:16" ht="24.75" customHeight="1" x14ac:dyDescent="0.2">
      <c r="A204" s="13"/>
      <c r="B204" s="73"/>
      <c r="C204" s="71" t="s">
        <v>1351</v>
      </c>
      <c r="D204" s="76" t="s">
        <v>56</v>
      </c>
      <c r="E204" s="12">
        <v>44519</v>
      </c>
      <c r="F204" s="74" t="s">
        <v>58</v>
      </c>
      <c r="G204" s="12">
        <v>44523</v>
      </c>
      <c r="H204" s="75" t="s">
        <v>845</v>
      </c>
      <c r="I204" s="15">
        <v>26</v>
      </c>
      <c r="J204" s="15">
        <v>23</v>
      </c>
      <c r="K204" s="15">
        <v>12</v>
      </c>
      <c r="L204" s="15">
        <v>3</v>
      </c>
      <c r="M204" s="79">
        <v>1.794</v>
      </c>
      <c r="N204" s="94">
        <v>3</v>
      </c>
      <c r="O204" s="63">
        <v>2530</v>
      </c>
      <c r="P204" s="64">
        <f>Table22457891011234567891011121314151617181920212223242526272829303132333438244[[#This Row],[PEMBULATAN]]*O204</f>
        <v>7590</v>
      </c>
    </row>
    <row r="205" spans="1:16" ht="24.75" customHeight="1" x14ac:dyDescent="0.2">
      <c r="A205" s="13"/>
      <c r="B205" s="73"/>
      <c r="C205" s="71" t="s">
        <v>1352</v>
      </c>
      <c r="D205" s="76" t="s">
        <v>56</v>
      </c>
      <c r="E205" s="12">
        <v>44519</v>
      </c>
      <c r="F205" s="74" t="s">
        <v>58</v>
      </c>
      <c r="G205" s="12">
        <v>44523</v>
      </c>
      <c r="H205" s="75" t="s">
        <v>845</v>
      </c>
      <c r="I205" s="15">
        <v>62</v>
      </c>
      <c r="J205" s="15">
        <v>42</v>
      </c>
      <c r="K205" s="15">
        <v>76</v>
      </c>
      <c r="L205" s="15">
        <v>31</v>
      </c>
      <c r="M205" s="79">
        <v>49.475999999999999</v>
      </c>
      <c r="N205" s="94">
        <v>50</v>
      </c>
      <c r="O205" s="63">
        <v>2530</v>
      </c>
      <c r="P205" s="64">
        <f>Table22457891011234567891011121314151617181920212223242526272829303132333438244[[#This Row],[PEMBULATAN]]*O205</f>
        <v>126500</v>
      </c>
    </row>
    <row r="206" spans="1:16" ht="24.75" customHeight="1" x14ac:dyDescent="0.2">
      <c r="A206" s="13"/>
      <c r="B206" s="73"/>
      <c r="C206" s="71" t="s">
        <v>1353</v>
      </c>
      <c r="D206" s="76" t="s">
        <v>56</v>
      </c>
      <c r="E206" s="12">
        <v>44519</v>
      </c>
      <c r="F206" s="74" t="s">
        <v>58</v>
      </c>
      <c r="G206" s="12">
        <v>44523</v>
      </c>
      <c r="H206" s="75" t="s">
        <v>845</v>
      </c>
      <c r="I206" s="15">
        <v>62</v>
      </c>
      <c r="J206" s="15">
        <v>42</v>
      </c>
      <c r="K206" s="15">
        <v>76</v>
      </c>
      <c r="L206" s="15">
        <v>31</v>
      </c>
      <c r="M206" s="79">
        <v>49.475999999999999</v>
      </c>
      <c r="N206" s="94">
        <v>50</v>
      </c>
      <c r="O206" s="63">
        <v>2530</v>
      </c>
      <c r="P206" s="64">
        <f>Table22457891011234567891011121314151617181920212223242526272829303132333438244[[#This Row],[PEMBULATAN]]*O206</f>
        <v>126500</v>
      </c>
    </row>
    <row r="207" spans="1:16" ht="24.75" customHeight="1" x14ac:dyDescent="0.2">
      <c r="A207" s="13"/>
      <c r="B207" s="73"/>
      <c r="C207" s="71" t="s">
        <v>1354</v>
      </c>
      <c r="D207" s="76" t="s">
        <v>56</v>
      </c>
      <c r="E207" s="12">
        <v>44519</v>
      </c>
      <c r="F207" s="74" t="s">
        <v>58</v>
      </c>
      <c r="G207" s="12">
        <v>44523</v>
      </c>
      <c r="H207" s="75" t="s">
        <v>845</v>
      </c>
      <c r="I207" s="15">
        <v>62</v>
      </c>
      <c r="J207" s="15">
        <v>42</v>
      </c>
      <c r="K207" s="15">
        <v>76</v>
      </c>
      <c r="L207" s="15">
        <v>31</v>
      </c>
      <c r="M207" s="79">
        <v>49.475999999999999</v>
      </c>
      <c r="N207" s="94">
        <v>50</v>
      </c>
      <c r="O207" s="63">
        <v>2530</v>
      </c>
      <c r="P207" s="64">
        <f>Table22457891011234567891011121314151617181920212223242526272829303132333438244[[#This Row],[PEMBULATAN]]*O207</f>
        <v>126500</v>
      </c>
    </row>
    <row r="208" spans="1:16" ht="24.75" customHeight="1" x14ac:dyDescent="0.2">
      <c r="A208" s="13"/>
      <c r="B208" s="73"/>
      <c r="C208" s="71" t="s">
        <v>1355</v>
      </c>
      <c r="D208" s="76" t="s">
        <v>56</v>
      </c>
      <c r="E208" s="12">
        <v>44519</v>
      </c>
      <c r="F208" s="74" t="s">
        <v>58</v>
      </c>
      <c r="G208" s="12">
        <v>44523</v>
      </c>
      <c r="H208" s="75" t="s">
        <v>845</v>
      </c>
      <c r="I208" s="15">
        <v>62</v>
      </c>
      <c r="J208" s="15">
        <v>42</v>
      </c>
      <c r="K208" s="15">
        <v>76</v>
      </c>
      <c r="L208" s="15">
        <v>31</v>
      </c>
      <c r="M208" s="79">
        <v>49.475999999999999</v>
      </c>
      <c r="N208" s="94">
        <v>50</v>
      </c>
      <c r="O208" s="63">
        <v>2530</v>
      </c>
      <c r="P208" s="64">
        <f>Table22457891011234567891011121314151617181920212223242526272829303132333438244[[#This Row],[PEMBULATAN]]*O208</f>
        <v>126500</v>
      </c>
    </row>
    <row r="209" spans="1:16" ht="24.75" customHeight="1" x14ac:dyDescent="0.2">
      <c r="A209" s="13"/>
      <c r="B209" s="73"/>
      <c r="C209" s="71" t="s">
        <v>1356</v>
      </c>
      <c r="D209" s="76" t="s">
        <v>56</v>
      </c>
      <c r="E209" s="12">
        <v>44519</v>
      </c>
      <c r="F209" s="74" t="s">
        <v>58</v>
      </c>
      <c r="G209" s="12">
        <v>44523</v>
      </c>
      <c r="H209" s="75" t="s">
        <v>845</v>
      </c>
      <c r="I209" s="15">
        <v>62</v>
      </c>
      <c r="J209" s="15">
        <v>42</v>
      </c>
      <c r="K209" s="15">
        <v>76</v>
      </c>
      <c r="L209" s="15">
        <v>31</v>
      </c>
      <c r="M209" s="79">
        <v>49.475999999999999</v>
      </c>
      <c r="N209" s="94">
        <v>50</v>
      </c>
      <c r="O209" s="63">
        <v>2530</v>
      </c>
      <c r="P209" s="64">
        <f>Table22457891011234567891011121314151617181920212223242526272829303132333438244[[#This Row],[PEMBULATAN]]*O209</f>
        <v>126500</v>
      </c>
    </row>
    <row r="210" spans="1:16" ht="24.75" customHeight="1" x14ac:dyDescent="0.2">
      <c r="A210" s="13"/>
      <c r="B210" s="73"/>
      <c r="C210" s="71" t="s">
        <v>1357</v>
      </c>
      <c r="D210" s="76" t="s">
        <v>56</v>
      </c>
      <c r="E210" s="12">
        <v>44519</v>
      </c>
      <c r="F210" s="74" t="s">
        <v>58</v>
      </c>
      <c r="G210" s="12">
        <v>44523</v>
      </c>
      <c r="H210" s="75" t="s">
        <v>845</v>
      </c>
      <c r="I210" s="15">
        <v>62</v>
      </c>
      <c r="J210" s="15">
        <v>42</v>
      </c>
      <c r="K210" s="15">
        <v>76</v>
      </c>
      <c r="L210" s="15">
        <v>31</v>
      </c>
      <c r="M210" s="79">
        <v>49.475999999999999</v>
      </c>
      <c r="N210" s="94">
        <v>50</v>
      </c>
      <c r="O210" s="63">
        <v>2530</v>
      </c>
      <c r="P210" s="64">
        <f>Table22457891011234567891011121314151617181920212223242526272829303132333438244[[#This Row],[PEMBULATAN]]*O210</f>
        <v>126500</v>
      </c>
    </row>
    <row r="211" spans="1:16" ht="24.75" customHeight="1" x14ac:dyDescent="0.2">
      <c r="A211" s="13"/>
      <c r="B211" s="73"/>
      <c r="C211" s="71" t="s">
        <v>1358</v>
      </c>
      <c r="D211" s="76" t="s">
        <v>56</v>
      </c>
      <c r="E211" s="12">
        <v>44519</v>
      </c>
      <c r="F211" s="74" t="s">
        <v>58</v>
      </c>
      <c r="G211" s="12">
        <v>44523</v>
      </c>
      <c r="H211" s="75" t="s">
        <v>845</v>
      </c>
      <c r="I211" s="15">
        <v>62</v>
      </c>
      <c r="J211" s="15">
        <v>42</v>
      </c>
      <c r="K211" s="15">
        <v>76</v>
      </c>
      <c r="L211" s="15">
        <v>31</v>
      </c>
      <c r="M211" s="79">
        <v>49.475999999999999</v>
      </c>
      <c r="N211" s="94">
        <v>50</v>
      </c>
      <c r="O211" s="63">
        <v>2530</v>
      </c>
      <c r="P211" s="64">
        <f>Table22457891011234567891011121314151617181920212223242526272829303132333438244[[#This Row],[PEMBULATAN]]*O211</f>
        <v>126500</v>
      </c>
    </row>
    <row r="212" spans="1:16" ht="24.75" customHeight="1" x14ac:dyDescent="0.2">
      <c r="A212" s="13"/>
      <c r="B212" s="73"/>
      <c r="C212" s="71" t="s">
        <v>1359</v>
      </c>
      <c r="D212" s="76" t="s">
        <v>56</v>
      </c>
      <c r="E212" s="12">
        <v>44519</v>
      </c>
      <c r="F212" s="74" t="s">
        <v>58</v>
      </c>
      <c r="G212" s="12">
        <v>44523</v>
      </c>
      <c r="H212" s="75" t="s">
        <v>845</v>
      </c>
      <c r="I212" s="15">
        <v>62</v>
      </c>
      <c r="J212" s="15">
        <v>42</v>
      </c>
      <c r="K212" s="15">
        <v>76</v>
      </c>
      <c r="L212" s="15">
        <v>31</v>
      </c>
      <c r="M212" s="79">
        <v>49.475999999999999</v>
      </c>
      <c r="N212" s="94">
        <v>50</v>
      </c>
      <c r="O212" s="63">
        <v>2530</v>
      </c>
      <c r="P212" s="64">
        <f>Table22457891011234567891011121314151617181920212223242526272829303132333438244[[#This Row],[PEMBULATAN]]*O212</f>
        <v>126500</v>
      </c>
    </row>
    <row r="213" spans="1:16" ht="24.75" customHeight="1" x14ac:dyDescent="0.2">
      <c r="A213" s="13"/>
      <c r="B213" s="73"/>
      <c r="C213" s="71" t="s">
        <v>1360</v>
      </c>
      <c r="D213" s="76" t="s">
        <v>56</v>
      </c>
      <c r="E213" s="12">
        <v>44519</v>
      </c>
      <c r="F213" s="74" t="s">
        <v>58</v>
      </c>
      <c r="G213" s="12">
        <v>44523</v>
      </c>
      <c r="H213" s="75" t="s">
        <v>845</v>
      </c>
      <c r="I213" s="15">
        <v>62</v>
      </c>
      <c r="J213" s="15">
        <v>42</v>
      </c>
      <c r="K213" s="15">
        <v>76</v>
      </c>
      <c r="L213" s="15">
        <v>31</v>
      </c>
      <c r="M213" s="79">
        <v>49.475999999999999</v>
      </c>
      <c r="N213" s="94">
        <v>50</v>
      </c>
      <c r="O213" s="63">
        <v>2530</v>
      </c>
      <c r="P213" s="64">
        <f>Table22457891011234567891011121314151617181920212223242526272829303132333438244[[#This Row],[PEMBULATAN]]*O213</f>
        <v>126500</v>
      </c>
    </row>
    <row r="214" spans="1:16" ht="24.75" customHeight="1" x14ac:dyDescent="0.2">
      <c r="A214" s="13"/>
      <c r="B214" s="73"/>
      <c r="C214" s="71" t="s">
        <v>1361</v>
      </c>
      <c r="D214" s="76" t="s">
        <v>56</v>
      </c>
      <c r="E214" s="12">
        <v>44519</v>
      </c>
      <c r="F214" s="74" t="s">
        <v>58</v>
      </c>
      <c r="G214" s="12">
        <v>44523</v>
      </c>
      <c r="H214" s="75" t="s">
        <v>845</v>
      </c>
      <c r="I214" s="15">
        <v>62</v>
      </c>
      <c r="J214" s="15">
        <v>42</v>
      </c>
      <c r="K214" s="15">
        <v>76</v>
      </c>
      <c r="L214" s="15">
        <v>31</v>
      </c>
      <c r="M214" s="79">
        <v>49.475999999999999</v>
      </c>
      <c r="N214" s="94">
        <v>50</v>
      </c>
      <c r="O214" s="63">
        <v>2530</v>
      </c>
      <c r="P214" s="64">
        <f>Table22457891011234567891011121314151617181920212223242526272829303132333438244[[#This Row],[PEMBULATAN]]*O214</f>
        <v>126500</v>
      </c>
    </row>
    <row r="215" spans="1:16" ht="24.75" customHeight="1" x14ac:dyDescent="0.2">
      <c r="A215" s="13"/>
      <c r="B215" s="73"/>
      <c r="C215" s="71" t="s">
        <v>1362</v>
      </c>
      <c r="D215" s="76" t="s">
        <v>56</v>
      </c>
      <c r="E215" s="12">
        <v>44519</v>
      </c>
      <c r="F215" s="74" t="s">
        <v>58</v>
      </c>
      <c r="G215" s="12">
        <v>44523</v>
      </c>
      <c r="H215" s="75" t="s">
        <v>845</v>
      </c>
      <c r="I215" s="15">
        <v>62</v>
      </c>
      <c r="J215" s="15">
        <v>42</v>
      </c>
      <c r="K215" s="15">
        <v>76</v>
      </c>
      <c r="L215" s="15">
        <v>31</v>
      </c>
      <c r="M215" s="79">
        <v>49.475999999999999</v>
      </c>
      <c r="N215" s="94">
        <v>50</v>
      </c>
      <c r="O215" s="63">
        <v>2530</v>
      </c>
      <c r="P215" s="64">
        <f>Table22457891011234567891011121314151617181920212223242526272829303132333438244[[#This Row],[PEMBULATAN]]*O215</f>
        <v>126500</v>
      </c>
    </row>
    <row r="216" spans="1:16" ht="24.75" customHeight="1" x14ac:dyDescent="0.2">
      <c r="A216" s="13"/>
      <c r="B216" s="73"/>
      <c r="C216" s="71" t="s">
        <v>1363</v>
      </c>
      <c r="D216" s="76" t="s">
        <v>56</v>
      </c>
      <c r="E216" s="12">
        <v>44519</v>
      </c>
      <c r="F216" s="74" t="s">
        <v>58</v>
      </c>
      <c r="G216" s="12">
        <v>44523</v>
      </c>
      <c r="H216" s="75" t="s">
        <v>845</v>
      </c>
      <c r="I216" s="15">
        <v>62</v>
      </c>
      <c r="J216" s="15">
        <v>42</v>
      </c>
      <c r="K216" s="15">
        <v>76</v>
      </c>
      <c r="L216" s="15">
        <v>31</v>
      </c>
      <c r="M216" s="79">
        <v>49.475999999999999</v>
      </c>
      <c r="N216" s="94">
        <v>50</v>
      </c>
      <c r="O216" s="63">
        <v>2530</v>
      </c>
      <c r="P216" s="64">
        <f>Table22457891011234567891011121314151617181920212223242526272829303132333438244[[#This Row],[PEMBULATAN]]*O216</f>
        <v>126500</v>
      </c>
    </row>
    <row r="217" spans="1:16" ht="24.75" customHeight="1" x14ac:dyDescent="0.2">
      <c r="A217" s="13"/>
      <c r="B217" s="73"/>
      <c r="C217" s="71" t="s">
        <v>1364</v>
      </c>
      <c r="D217" s="76" t="s">
        <v>56</v>
      </c>
      <c r="E217" s="12">
        <v>44519</v>
      </c>
      <c r="F217" s="74" t="s">
        <v>58</v>
      </c>
      <c r="G217" s="12">
        <v>44523</v>
      </c>
      <c r="H217" s="75" t="s">
        <v>845</v>
      </c>
      <c r="I217" s="15">
        <v>62</v>
      </c>
      <c r="J217" s="15">
        <v>42</v>
      </c>
      <c r="K217" s="15">
        <v>76</v>
      </c>
      <c r="L217" s="15">
        <v>31</v>
      </c>
      <c r="M217" s="79">
        <v>49.475999999999999</v>
      </c>
      <c r="N217" s="94">
        <v>50</v>
      </c>
      <c r="O217" s="63">
        <v>2530</v>
      </c>
      <c r="P217" s="64">
        <f>Table22457891011234567891011121314151617181920212223242526272829303132333438244[[#This Row],[PEMBULATAN]]*O217</f>
        <v>126500</v>
      </c>
    </row>
    <row r="218" spans="1:16" ht="24.75" customHeight="1" x14ac:dyDescent="0.2">
      <c r="A218" s="13"/>
      <c r="B218" s="73"/>
      <c r="C218" s="71" t="s">
        <v>1365</v>
      </c>
      <c r="D218" s="76" t="s">
        <v>56</v>
      </c>
      <c r="E218" s="12">
        <v>44519</v>
      </c>
      <c r="F218" s="74" t="s">
        <v>58</v>
      </c>
      <c r="G218" s="12">
        <v>44523</v>
      </c>
      <c r="H218" s="75" t="s">
        <v>845</v>
      </c>
      <c r="I218" s="15">
        <v>62</v>
      </c>
      <c r="J218" s="15">
        <v>42</v>
      </c>
      <c r="K218" s="15">
        <v>76</v>
      </c>
      <c r="L218" s="15">
        <v>31</v>
      </c>
      <c r="M218" s="79">
        <v>49.475999999999999</v>
      </c>
      <c r="N218" s="94">
        <v>50</v>
      </c>
      <c r="O218" s="63">
        <v>2530</v>
      </c>
      <c r="P218" s="64">
        <f>Table22457891011234567891011121314151617181920212223242526272829303132333438244[[#This Row],[PEMBULATAN]]*O218</f>
        <v>126500</v>
      </c>
    </row>
    <row r="219" spans="1:16" ht="24.75" customHeight="1" x14ac:dyDescent="0.2">
      <c r="A219" s="13"/>
      <c r="B219" s="73"/>
      <c r="C219" s="71" t="s">
        <v>1366</v>
      </c>
      <c r="D219" s="76" t="s">
        <v>56</v>
      </c>
      <c r="E219" s="12">
        <v>44519</v>
      </c>
      <c r="F219" s="74" t="s">
        <v>58</v>
      </c>
      <c r="G219" s="12">
        <v>44523</v>
      </c>
      <c r="H219" s="75" t="s">
        <v>845</v>
      </c>
      <c r="I219" s="15">
        <v>62</v>
      </c>
      <c r="J219" s="15">
        <v>42</v>
      </c>
      <c r="K219" s="15">
        <v>76</v>
      </c>
      <c r="L219" s="15">
        <v>31</v>
      </c>
      <c r="M219" s="79">
        <v>49.475999999999999</v>
      </c>
      <c r="N219" s="94">
        <v>50</v>
      </c>
      <c r="O219" s="63">
        <v>2530</v>
      </c>
      <c r="P219" s="64">
        <f>Table22457891011234567891011121314151617181920212223242526272829303132333438244[[#This Row],[PEMBULATAN]]*O219</f>
        <v>126500</v>
      </c>
    </row>
    <row r="220" spans="1:16" ht="24.75" customHeight="1" x14ac:dyDescent="0.2">
      <c r="A220" s="13"/>
      <c r="B220" s="73"/>
      <c r="C220" s="71" t="s">
        <v>1367</v>
      </c>
      <c r="D220" s="76" t="s">
        <v>56</v>
      </c>
      <c r="E220" s="12">
        <v>44519</v>
      </c>
      <c r="F220" s="74" t="s">
        <v>58</v>
      </c>
      <c r="G220" s="12">
        <v>44523</v>
      </c>
      <c r="H220" s="75" t="s">
        <v>845</v>
      </c>
      <c r="I220" s="15">
        <v>62</v>
      </c>
      <c r="J220" s="15">
        <v>42</v>
      </c>
      <c r="K220" s="15">
        <v>76</v>
      </c>
      <c r="L220" s="15">
        <v>31</v>
      </c>
      <c r="M220" s="79">
        <v>49.475999999999999</v>
      </c>
      <c r="N220" s="94">
        <v>50</v>
      </c>
      <c r="O220" s="63">
        <v>2530</v>
      </c>
      <c r="P220" s="64">
        <f>Table22457891011234567891011121314151617181920212223242526272829303132333438244[[#This Row],[PEMBULATAN]]*O220</f>
        <v>126500</v>
      </c>
    </row>
    <row r="221" spans="1:16" ht="24.75" customHeight="1" x14ac:dyDescent="0.2">
      <c r="A221" s="13"/>
      <c r="B221" s="73"/>
      <c r="C221" s="71" t="s">
        <v>1368</v>
      </c>
      <c r="D221" s="76" t="s">
        <v>56</v>
      </c>
      <c r="E221" s="12">
        <v>44519</v>
      </c>
      <c r="F221" s="74" t="s">
        <v>58</v>
      </c>
      <c r="G221" s="12">
        <v>44523</v>
      </c>
      <c r="H221" s="75" t="s">
        <v>845</v>
      </c>
      <c r="I221" s="15">
        <v>62</v>
      </c>
      <c r="J221" s="15">
        <v>42</v>
      </c>
      <c r="K221" s="15">
        <v>76</v>
      </c>
      <c r="L221" s="15">
        <v>31</v>
      </c>
      <c r="M221" s="79">
        <v>49.475999999999999</v>
      </c>
      <c r="N221" s="94">
        <v>50</v>
      </c>
      <c r="O221" s="63">
        <v>2530</v>
      </c>
      <c r="P221" s="64">
        <f>Table22457891011234567891011121314151617181920212223242526272829303132333438244[[#This Row],[PEMBULATAN]]*O221</f>
        <v>126500</v>
      </c>
    </row>
    <row r="222" spans="1:16" ht="24.75" customHeight="1" x14ac:dyDescent="0.2">
      <c r="A222" s="13"/>
      <c r="B222" s="73"/>
      <c r="C222" s="71" t="s">
        <v>1369</v>
      </c>
      <c r="D222" s="76" t="s">
        <v>56</v>
      </c>
      <c r="E222" s="12">
        <v>44519</v>
      </c>
      <c r="F222" s="74" t="s">
        <v>58</v>
      </c>
      <c r="G222" s="12">
        <v>44523</v>
      </c>
      <c r="H222" s="75" t="s">
        <v>845</v>
      </c>
      <c r="I222" s="15">
        <v>62</v>
      </c>
      <c r="J222" s="15">
        <v>42</v>
      </c>
      <c r="K222" s="15">
        <v>76</v>
      </c>
      <c r="L222" s="15">
        <v>31</v>
      </c>
      <c r="M222" s="79">
        <v>49.475999999999999</v>
      </c>
      <c r="N222" s="94">
        <v>50</v>
      </c>
      <c r="O222" s="63">
        <v>2530</v>
      </c>
      <c r="P222" s="64">
        <f>Table22457891011234567891011121314151617181920212223242526272829303132333438244[[#This Row],[PEMBULATAN]]*O222</f>
        <v>126500</v>
      </c>
    </row>
    <row r="223" spans="1:16" ht="24.75" customHeight="1" x14ac:dyDescent="0.2">
      <c r="A223" s="13"/>
      <c r="B223" s="73"/>
      <c r="C223" s="71" t="s">
        <v>1370</v>
      </c>
      <c r="D223" s="76" t="s">
        <v>56</v>
      </c>
      <c r="E223" s="12">
        <v>44519</v>
      </c>
      <c r="F223" s="74" t="s">
        <v>58</v>
      </c>
      <c r="G223" s="12">
        <v>44523</v>
      </c>
      <c r="H223" s="75" t="s">
        <v>845</v>
      </c>
      <c r="I223" s="15">
        <v>62</v>
      </c>
      <c r="J223" s="15">
        <v>42</v>
      </c>
      <c r="K223" s="15">
        <v>76</v>
      </c>
      <c r="L223" s="15">
        <v>31</v>
      </c>
      <c r="M223" s="79">
        <v>49.475999999999999</v>
      </c>
      <c r="N223" s="94">
        <v>50</v>
      </c>
      <c r="O223" s="63">
        <v>2530</v>
      </c>
      <c r="P223" s="64">
        <f>Table22457891011234567891011121314151617181920212223242526272829303132333438244[[#This Row],[PEMBULATAN]]*O223</f>
        <v>126500</v>
      </c>
    </row>
    <row r="224" spans="1:16" ht="24.75" customHeight="1" x14ac:dyDescent="0.2">
      <c r="A224" s="13"/>
      <c r="B224" s="73"/>
      <c r="C224" s="71" t="s">
        <v>1371</v>
      </c>
      <c r="D224" s="76" t="s">
        <v>56</v>
      </c>
      <c r="E224" s="12">
        <v>44519</v>
      </c>
      <c r="F224" s="74" t="s">
        <v>58</v>
      </c>
      <c r="G224" s="12">
        <v>44523</v>
      </c>
      <c r="H224" s="75" t="s">
        <v>845</v>
      </c>
      <c r="I224" s="15">
        <v>62</v>
      </c>
      <c r="J224" s="15">
        <v>42</v>
      </c>
      <c r="K224" s="15">
        <v>76</v>
      </c>
      <c r="L224" s="15">
        <v>31</v>
      </c>
      <c r="M224" s="79">
        <v>49.475999999999999</v>
      </c>
      <c r="N224" s="94">
        <v>50</v>
      </c>
      <c r="O224" s="63">
        <v>2530</v>
      </c>
      <c r="P224" s="64">
        <f>Table22457891011234567891011121314151617181920212223242526272829303132333438244[[#This Row],[PEMBULATAN]]*O224</f>
        <v>126500</v>
      </c>
    </row>
    <row r="225" spans="1:16" ht="24.75" customHeight="1" x14ac:dyDescent="0.2">
      <c r="A225" s="13"/>
      <c r="B225" s="73"/>
      <c r="C225" s="71" t="s">
        <v>1372</v>
      </c>
      <c r="D225" s="76" t="s">
        <v>56</v>
      </c>
      <c r="E225" s="12">
        <v>44519</v>
      </c>
      <c r="F225" s="74" t="s">
        <v>58</v>
      </c>
      <c r="G225" s="12">
        <v>44523</v>
      </c>
      <c r="H225" s="75" t="s">
        <v>845</v>
      </c>
      <c r="I225" s="15">
        <v>44</v>
      </c>
      <c r="J225" s="15">
        <v>35</v>
      </c>
      <c r="K225" s="15">
        <v>32</v>
      </c>
      <c r="L225" s="15">
        <v>10</v>
      </c>
      <c r="M225" s="79">
        <v>12.32</v>
      </c>
      <c r="N225" s="94">
        <v>13</v>
      </c>
      <c r="O225" s="63">
        <v>2530</v>
      </c>
      <c r="P225" s="64">
        <f>Table22457891011234567891011121314151617181920212223242526272829303132333438244[[#This Row],[PEMBULATAN]]*O225</f>
        <v>32890</v>
      </c>
    </row>
    <row r="226" spans="1:16" ht="24.75" customHeight="1" x14ac:dyDescent="0.2">
      <c r="A226" s="13"/>
      <c r="B226" s="73"/>
      <c r="C226" s="71" t="s">
        <v>1373</v>
      </c>
      <c r="D226" s="76" t="s">
        <v>56</v>
      </c>
      <c r="E226" s="12">
        <v>44519</v>
      </c>
      <c r="F226" s="74" t="s">
        <v>58</v>
      </c>
      <c r="G226" s="12">
        <v>44523</v>
      </c>
      <c r="H226" s="75" t="s">
        <v>845</v>
      </c>
      <c r="I226" s="15">
        <v>32</v>
      </c>
      <c r="J226" s="15">
        <v>20</v>
      </c>
      <c r="K226" s="15">
        <v>5</v>
      </c>
      <c r="L226" s="15">
        <v>1</v>
      </c>
      <c r="M226" s="79">
        <v>0.8</v>
      </c>
      <c r="N226" s="94">
        <v>1</v>
      </c>
      <c r="O226" s="63">
        <v>2530</v>
      </c>
      <c r="P226" s="64">
        <f>Table22457891011234567891011121314151617181920212223242526272829303132333438244[[#This Row],[PEMBULATAN]]*O226</f>
        <v>2530</v>
      </c>
    </row>
    <row r="227" spans="1:16" ht="22.5" customHeight="1" x14ac:dyDescent="0.2">
      <c r="A227" s="116" t="s">
        <v>30</v>
      </c>
      <c r="B227" s="117"/>
      <c r="C227" s="117"/>
      <c r="D227" s="117"/>
      <c r="E227" s="117"/>
      <c r="F227" s="117"/>
      <c r="G227" s="117"/>
      <c r="H227" s="117"/>
      <c r="I227" s="117"/>
      <c r="J227" s="117"/>
      <c r="K227" s="117"/>
      <c r="L227" s="118"/>
      <c r="M227" s="77">
        <f>SUBTOTAL(109,Table22457891011234567891011121314151617181920212223242526272829303132333438244[KG VOLUME])</f>
        <v>5176.8429999999935</v>
      </c>
      <c r="N227" s="67">
        <f>SUM(N3:N226)</f>
        <v>5450.9630000000025</v>
      </c>
      <c r="O227" s="119">
        <f>SUM(P3:P226)</f>
        <v>13790936.389999993</v>
      </c>
      <c r="P227" s="120"/>
    </row>
    <row r="228" spans="1:16" ht="18" customHeight="1" x14ac:dyDescent="0.2">
      <c r="A228" s="84"/>
      <c r="B228" s="55" t="s">
        <v>42</v>
      </c>
      <c r="C228" s="54"/>
      <c r="D228" s="56" t="s">
        <v>43</v>
      </c>
      <c r="E228" s="84"/>
      <c r="F228" s="84"/>
      <c r="G228" s="84"/>
      <c r="H228" s="84"/>
      <c r="I228" s="84"/>
      <c r="J228" s="84"/>
      <c r="K228" s="84"/>
      <c r="L228" s="84"/>
      <c r="M228" s="85"/>
      <c r="N228" s="86" t="s">
        <v>51</v>
      </c>
      <c r="O228" s="87"/>
      <c r="P228" s="87">
        <f>O227*10%</f>
        <v>1379093.6389999995</v>
      </c>
    </row>
    <row r="229" spans="1:16" ht="18" customHeight="1" thickBot="1" x14ac:dyDescent="0.25">
      <c r="A229" s="84"/>
      <c r="B229" s="55"/>
      <c r="C229" s="54"/>
      <c r="D229" s="56"/>
      <c r="E229" s="84"/>
      <c r="F229" s="84"/>
      <c r="G229" s="84"/>
      <c r="H229" s="84"/>
      <c r="I229" s="84"/>
      <c r="J229" s="84"/>
      <c r="K229" s="84"/>
      <c r="L229" s="84"/>
      <c r="M229" s="85"/>
      <c r="N229" s="88" t="s">
        <v>52</v>
      </c>
      <c r="O229" s="89"/>
      <c r="P229" s="89">
        <f>O227-P228</f>
        <v>12411842.750999995</v>
      </c>
    </row>
    <row r="230" spans="1:16" ht="18" customHeight="1" x14ac:dyDescent="0.2">
      <c r="A230" s="10"/>
      <c r="H230" s="62"/>
      <c r="N230" s="61" t="s">
        <v>31</v>
      </c>
      <c r="P230" s="68">
        <f>P229*1%</f>
        <v>124118.42750999995</v>
      </c>
    </row>
    <row r="231" spans="1:16" ht="18" customHeight="1" thickBot="1" x14ac:dyDescent="0.25">
      <c r="A231" s="10"/>
      <c r="H231" s="62"/>
      <c r="N231" s="61" t="s">
        <v>53</v>
      </c>
      <c r="P231" s="70">
        <f>P229*2%</f>
        <v>248236.8550199999</v>
      </c>
    </row>
    <row r="232" spans="1:16" ht="18" customHeight="1" x14ac:dyDescent="0.2">
      <c r="A232" s="10"/>
      <c r="H232" s="62"/>
      <c r="N232" s="65" t="s">
        <v>32</v>
      </c>
      <c r="O232" s="66"/>
      <c r="P232" s="69">
        <f>P229+P230-P231</f>
        <v>12287724.323489996</v>
      </c>
    </row>
    <row r="234" spans="1:16" x14ac:dyDescent="0.2">
      <c r="A234" s="10"/>
      <c r="H234" s="62"/>
      <c r="P234" s="70"/>
    </row>
    <row r="235" spans="1:16" x14ac:dyDescent="0.2">
      <c r="A235" s="10"/>
      <c r="H235" s="62"/>
      <c r="O235" s="57"/>
      <c r="P235" s="70"/>
    </row>
    <row r="236" spans="1:16" s="3" customFormat="1" x14ac:dyDescent="0.25">
      <c r="A236" s="10"/>
      <c r="B236" s="2"/>
      <c r="C236" s="2"/>
      <c r="E236" s="11"/>
      <c r="H236" s="62"/>
      <c r="N236" s="14"/>
      <c r="O236" s="14"/>
      <c r="P236" s="14"/>
    </row>
    <row r="237" spans="1:16" s="3" customFormat="1" x14ac:dyDescent="0.25">
      <c r="A237" s="10"/>
      <c r="B237" s="2"/>
      <c r="C237" s="2"/>
      <c r="E237" s="11"/>
      <c r="H237" s="62"/>
      <c r="N237" s="14"/>
      <c r="O237" s="14"/>
      <c r="P237" s="14"/>
    </row>
    <row r="238" spans="1:16" s="3" customFormat="1" x14ac:dyDescent="0.25">
      <c r="A238" s="10"/>
      <c r="B238" s="2"/>
      <c r="C238" s="2"/>
      <c r="E238" s="11"/>
      <c r="H238" s="62"/>
      <c r="N238" s="14"/>
      <c r="O238" s="14"/>
      <c r="P238" s="14"/>
    </row>
    <row r="239" spans="1:16" s="3" customFormat="1" x14ac:dyDescent="0.25">
      <c r="A239" s="10"/>
      <c r="B239" s="2"/>
      <c r="C239" s="2"/>
      <c r="E239" s="11"/>
      <c r="H239" s="62"/>
      <c r="N239" s="14"/>
      <c r="O239" s="14"/>
      <c r="P239" s="14"/>
    </row>
    <row r="240" spans="1:16" s="3" customFormat="1" x14ac:dyDescent="0.25">
      <c r="A240" s="10"/>
      <c r="B240" s="2"/>
      <c r="C240" s="2"/>
      <c r="E240" s="11"/>
      <c r="H240" s="62"/>
      <c r="N240" s="14"/>
      <c r="O240" s="14"/>
      <c r="P240" s="14"/>
    </row>
    <row r="241" spans="1:16" s="3" customFormat="1" x14ac:dyDescent="0.25">
      <c r="A241" s="10"/>
      <c r="B241" s="2"/>
      <c r="C241" s="2"/>
      <c r="E241" s="11"/>
      <c r="H241" s="62"/>
      <c r="N241" s="14"/>
      <c r="O241" s="14"/>
      <c r="P241" s="14"/>
    </row>
    <row r="242" spans="1:16" s="3" customFormat="1" x14ac:dyDescent="0.25">
      <c r="A242" s="10"/>
      <c r="B242" s="2"/>
      <c r="C242" s="2"/>
      <c r="E242" s="11"/>
      <c r="H242" s="62"/>
      <c r="N242" s="14"/>
      <c r="O242" s="14"/>
      <c r="P242" s="14"/>
    </row>
    <row r="243" spans="1:16" s="3" customFormat="1" x14ac:dyDescent="0.25">
      <c r="A243" s="10"/>
      <c r="B243" s="2"/>
      <c r="C243" s="2"/>
      <c r="E243" s="11"/>
      <c r="H243" s="62"/>
      <c r="N243" s="14"/>
      <c r="O243" s="14"/>
      <c r="P243" s="14"/>
    </row>
    <row r="244" spans="1:16" s="3" customFormat="1" x14ac:dyDescent="0.25">
      <c r="A244" s="10"/>
      <c r="B244" s="2"/>
      <c r="C244" s="2"/>
      <c r="E244" s="11"/>
      <c r="H244" s="62"/>
      <c r="N244" s="14"/>
      <c r="O244" s="14"/>
      <c r="P244" s="14"/>
    </row>
    <row r="245" spans="1:16" s="3" customFormat="1" x14ac:dyDescent="0.25">
      <c r="A245" s="10"/>
      <c r="B245" s="2"/>
      <c r="C245" s="2"/>
      <c r="E245" s="11"/>
      <c r="H245" s="62"/>
      <c r="N245" s="14"/>
      <c r="O245" s="14"/>
      <c r="P245" s="14"/>
    </row>
    <row r="246" spans="1:16" s="3" customFormat="1" x14ac:dyDescent="0.25">
      <c r="A246" s="10"/>
      <c r="B246" s="2"/>
      <c r="C246" s="2"/>
      <c r="E246" s="11"/>
      <c r="H246" s="62"/>
      <c r="N246" s="14"/>
      <c r="O246" s="14"/>
      <c r="P246" s="14"/>
    </row>
    <row r="247" spans="1:16" s="3" customFormat="1" x14ac:dyDescent="0.25">
      <c r="A247" s="10"/>
      <c r="B247" s="2"/>
      <c r="C247" s="2"/>
      <c r="E247" s="11"/>
      <c r="H247" s="62"/>
      <c r="N247" s="14"/>
      <c r="O247" s="14"/>
      <c r="P247" s="14"/>
    </row>
  </sheetData>
  <mergeCells count="2">
    <mergeCell ref="A227:L227"/>
    <mergeCell ref="O227:P227"/>
  </mergeCells>
  <conditionalFormatting sqref="B3:B226">
    <cfRule type="duplicateValues" dxfId="479" priority="7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80"/>
  <sheetViews>
    <sheetView workbookViewId="0">
      <pane xSplit="7" ySplit="2" topLeftCell="H57" activePane="bottomRight" state="frozen"/>
      <selection pane="topRight" activeCell="H1" sqref="H1"/>
      <selection pane="bottomLeft" activeCell="A3" sqref="A3"/>
      <selection pane="bottomRight" activeCell="L65" sqref="L64:L65"/>
    </sheetView>
  </sheetViews>
  <sheetFormatPr defaultRowHeight="15" x14ac:dyDescent="0.2"/>
  <cols>
    <col min="1" max="1" width="8" style="4" customWidth="1"/>
    <col min="2" max="2" width="20.140625" style="2" customWidth="1"/>
    <col min="3" max="3" width="15.28515625" style="2" customWidth="1"/>
    <col min="4" max="4" width="10.7109375" style="3" customWidth="1"/>
    <col min="5" max="5" width="8" style="11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8" t="s">
        <v>44</v>
      </c>
      <c r="B2" s="7" t="s">
        <v>7</v>
      </c>
      <c r="C2" s="7" t="s">
        <v>0</v>
      </c>
      <c r="D2" s="7" t="s">
        <v>1</v>
      </c>
      <c r="E2" s="59" t="s">
        <v>4</v>
      </c>
      <c r="F2" s="7" t="s">
        <v>3</v>
      </c>
      <c r="G2" s="7" t="s">
        <v>5</v>
      </c>
      <c r="H2" s="59" t="s">
        <v>2</v>
      </c>
      <c r="I2" s="7" t="s">
        <v>39</v>
      </c>
      <c r="J2" s="7" t="s">
        <v>40</v>
      </c>
      <c r="K2" s="7" t="s">
        <v>41</v>
      </c>
      <c r="L2" s="60" t="s">
        <v>45</v>
      </c>
      <c r="M2" s="60" t="s">
        <v>46</v>
      </c>
      <c r="N2" s="60" t="s">
        <v>6</v>
      </c>
      <c r="O2" s="60" t="s">
        <v>47</v>
      </c>
      <c r="P2" s="60" t="s">
        <v>48</v>
      </c>
    </row>
    <row r="3" spans="1:16" ht="26.25" customHeight="1" x14ac:dyDescent="0.2">
      <c r="A3" s="81">
        <v>404032</v>
      </c>
      <c r="B3" s="72" t="s">
        <v>1374</v>
      </c>
      <c r="C3" s="8" t="s">
        <v>1375</v>
      </c>
      <c r="D3" s="74" t="s">
        <v>56</v>
      </c>
      <c r="E3" s="12">
        <v>44520</v>
      </c>
      <c r="F3" s="74" t="s">
        <v>58</v>
      </c>
      <c r="G3" s="12">
        <v>44523</v>
      </c>
      <c r="H3" s="9" t="s">
        <v>845</v>
      </c>
      <c r="I3" s="1">
        <v>90</v>
      </c>
      <c r="J3" s="1">
        <v>30</v>
      </c>
      <c r="K3" s="1">
        <v>27</v>
      </c>
      <c r="L3" s="1">
        <v>10</v>
      </c>
      <c r="M3" s="78">
        <v>18.225000000000001</v>
      </c>
      <c r="N3" s="94">
        <v>18.225000000000001</v>
      </c>
      <c r="O3" s="63">
        <v>2530</v>
      </c>
      <c r="P3" s="64">
        <f>Table224578910112345678910111213141516171819202122232425262728293031323334382444546[[#This Row],[PEMBULATAN]]*O3</f>
        <v>46109.25</v>
      </c>
    </row>
    <row r="4" spans="1:16" ht="26.25" customHeight="1" x14ac:dyDescent="0.2">
      <c r="A4" s="13"/>
      <c r="B4" s="73"/>
      <c r="C4" s="71" t="s">
        <v>1376</v>
      </c>
      <c r="D4" s="76" t="s">
        <v>56</v>
      </c>
      <c r="E4" s="12">
        <v>44520</v>
      </c>
      <c r="F4" s="74" t="s">
        <v>58</v>
      </c>
      <c r="G4" s="12">
        <v>44523</v>
      </c>
      <c r="H4" s="75" t="s">
        <v>845</v>
      </c>
      <c r="I4" s="15">
        <v>80</v>
      </c>
      <c r="J4" s="15">
        <v>400</v>
      </c>
      <c r="K4" s="15">
        <v>26</v>
      </c>
      <c r="L4" s="15">
        <v>36</v>
      </c>
      <c r="M4" s="79">
        <v>208</v>
      </c>
      <c r="N4" s="94">
        <v>208</v>
      </c>
      <c r="O4" s="63">
        <v>2530</v>
      </c>
      <c r="P4" s="64">
        <f>Table224578910112345678910111213141516171819202122232425262728293031323334382444546[[#This Row],[PEMBULATAN]]*O4</f>
        <v>526240</v>
      </c>
    </row>
    <row r="5" spans="1:16" ht="26.25" customHeight="1" x14ac:dyDescent="0.2">
      <c r="A5" s="13"/>
      <c r="B5" s="73"/>
      <c r="C5" s="71" t="s">
        <v>1377</v>
      </c>
      <c r="D5" s="76" t="s">
        <v>56</v>
      </c>
      <c r="E5" s="12">
        <v>44520</v>
      </c>
      <c r="F5" s="74" t="s">
        <v>58</v>
      </c>
      <c r="G5" s="12">
        <v>44523</v>
      </c>
      <c r="H5" s="75" t="s">
        <v>845</v>
      </c>
      <c r="I5" s="15">
        <v>90</v>
      </c>
      <c r="J5" s="15">
        <v>54</v>
      </c>
      <c r="K5" s="15">
        <v>30</v>
      </c>
      <c r="L5" s="15">
        <v>19</v>
      </c>
      <c r="M5" s="79">
        <v>36.450000000000003</v>
      </c>
      <c r="N5" s="94">
        <v>37</v>
      </c>
      <c r="O5" s="63">
        <v>2530</v>
      </c>
      <c r="P5" s="64">
        <f>Table224578910112345678910111213141516171819202122232425262728293031323334382444546[[#This Row],[PEMBULATAN]]*O5</f>
        <v>93610</v>
      </c>
    </row>
    <row r="6" spans="1:16" ht="26.25" customHeight="1" x14ac:dyDescent="0.2">
      <c r="A6" s="13"/>
      <c r="B6" s="73"/>
      <c r="C6" s="71" t="s">
        <v>1378</v>
      </c>
      <c r="D6" s="76" t="s">
        <v>56</v>
      </c>
      <c r="E6" s="12">
        <v>44520</v>
      </c>
      <c r="F6" s="74" t="s">
        <v>58</v>
      </c>
      <c r="G6" s="12">
        <v>44523</v>
      </c>
      <c r="H6" s="75" t="s">
        <v>845</v>
      </c>
      <c r="I6" s="15">
        <v>84</v>
      </c>
      <c r="J6" s="15">
        <v>23</v>
      </c>
      <c r="K6" s="15">
        <v>23</v>
      </c>
      <c r="L6" s="15">
        <v>6</v>
      </c>
      <c r="M6" s="79">
        <v>11.109</v>
      </c>
      <c r="N6" s="94">
        <v>11.109</v>
      </c>
      <c r="O6" s="63">
        <v>2530</v>
      </c>
      <c r="P6" s="64">
        <f>Table224578910112345678910111213141516171819202122232425262728293031323334382444546[[#This Row],[PEMBULATAN]]*O6</f>
        <v>28105.77</v>
      </c>
    </row>
    <row r="7" spans="1:16" ht="26.25" customHeight="1" x14ac:dyDescent="0.2">
      <c r="A7" s="13"/>
      <c r="B7" s="73"/>
      <c r="C7" s="71" t="s">
        <v>1379</v>
      </c>
      <c r="D7" s="76" t="s">
        <v>56</v>
      </c>
      <c r="E7" s="12">
        <v>44520</v>
      </c>
      <c r="F7" s="74" t="s">
        <v>58</v>
      </c>
      <c r="G7" s="12">
        <v>44523</v>
      </c>
      <c r="H7" s="75" t="s">
        <v>845</v>
      </c>
      <c r="I7" s="15">
        <v>85</v>
      </c>
      <c r="J7" s="15">
        <v>14</v>
      </c>
      <c r="K7" s="15">
        <v>12</v>
      </c>
      <c r="L7" s="15">
        <v>3</v>
      </c>
      <c r="M7" s="79">
        <v>3.57</v>
      </c>
      <c r="N7" s="94">
        <v>3.57</v>
      </c>
      <c r="O7" s="63">
        <v>2530</v>
      </c>
      <c r="P7" s="64">
        <f>Table224578910112345678910111213141516171819202122232425262728293031323334382444546[[#This Row],[PEMBULATAN]]*O7</f>
        <v>9032.1</v>
      </c>
    </row>
    <row r="8" spans="1:16" ht="26.25" customHeight="1" x14ac:dyDescent="0.2">
      <c r="A8" s="13"/>
      <c r="B8" s="73"/>
      <c r="C8" s="71" t="s">
        <v>1380</v>
      </c>
      <c r="D8" s="76" t="s">
        <v>56</v>
      </c>
      <c r="E8" s="12">
        <v>44520</v>
      </c>
      <c r="F8" s="74" t="s">
        <v>58</v>
      </c>
      <c r="G8" s="12">
        <v>44523</v>
      </c>
      <c r="H8" s="75" t="s">
        <v>845</v>
      </c>
      <c r="I8" s="15">
        <v>70</v>
      </c>
      <c r="J8" s="15">
        <v>50</v>
      </c>
      <c r="K8" s="15">
        <v>30</v>
      </c>
      <c r="L8" s="15">
        <v>8</v>
      </c>
      <c r="M8" s="79">
        <v>26.25</v>
      </c>
      <c r="N8" s="94">
        <v>26.25</v>
      </c>
      <c r="O8" s="63">
        <v>2530</v>
      </c>
      <c r="P8" s="64">
        <f>Table224578910112345678910111213141516171819202122232425262728293031323334382444546[[#This Row],[PEMBULATAN]]*O8</f>
        <v>66412.5</v>
      </c>
    </row>
    <row r="9" spans="1:16" ht="26.25" customHeight="1" x14ac:dyDescent="0.2">
      <c r="A9" s="13"/>
      <c r="B9" s="73"/>
      <c r="C9" s="71" t="s">
        <v>1381</v>
      </c>
      <c r="D9" s="76" t="s">
        <v>56</v>
      </c>
      <c r="E9" s="12">
        <v>44520</v>
      </c>
      <c r="F9" s="74" t="s">
        <v>58</v>
      </c>
      <c r="G9" s="12">
        <v>44523</v>
      </c>
      <c r="H9" s="75" t="s">
        <v>845</v>
      </c>
      <c r="I9" s="15">
        <v>86</v>
      </c>
      <c r="J9" s="15">
        <v>60</v>
      </c>
      <c r="K9" s="15">
        <v>32</v>
      </c>
      <c r="L9" s="15">
        <v>19</v>
      </c>
      <c r="M9" s="79">
        <v>41.28</v>
      </c>
      <c r="N9" s="94">
        <v>41.28</v>
      </c>
      <c r="O9" s="63">
        <v>2530</v>
      </c>
      <c r="P9" s="64">
        <f>Table224578910112345678910111213141516171819202122232425262728293031323334382444546[[#This Row],[PEMBULATAN]]*O9</f>
        <v>104438.40000000001</v>
      </c>
    </row>
    <row r="10" spans="1:16" ht="26.25" customHeight="1" x14ac:dyDescent="0.2">
      <c r="A10" s="13"/>
      <c r="B10" s="73"/>
      <c r="C10" s="71" t="s">
        <v>1382</v>
      </c>
      <c r="D10" s="76" t="s">
        <v>56</v>
      </c>
      <c r="E10" s="12">
        <v>44520</v>
      </c>
      <c r="F10" s="74" t="s">
        <v>58</v>
      </c>
      <c r="G10" s="12">
        <v>44523</v>
      </c>
      <c r="H10" s="75" t="s">
        <v>845</v>
      </c>
      <c r="I10" s="15">
        <v>87</v>
      </c>
      <c r="J10" s="15">
        <v>15</v>
      </c>
      <c r="K10" s="15">
        <v>12</v>
      </c>
      <c r="L10" s="15">
        <v>3</v>
      </c>
      <c r="M10" s="79">
        <v>3.915</v>
      </c>
      <c r="N10" s="94">
        <v>3.915</v>
      </c>
      <c r="O10" s="63">
        <v>2530</v>
      </c>
      <c r="P10" s="64">
        <f>Table224578910112345678910111213141516171819202122232425262728293031323334382444546[[#This Row],[PEMBULATAN]]*O10</f>
        <v>9904.9500000000007</v>
      </c>
    </row>
    <row r="11" spans="1:16" ht="26.25" customHeight="1" x14ac:dyDescent="0.2">
      <c r="A11" s="13"/>
      <c r="B11" s="73"/>
      <c r="C11" s="71" t="s">
        <v>1383</v>
      </c>
      <c r="D11" s="76" t="s">
        <v>56</v>
      </c>
      <c r="E11" s="12">
        <v>44520</v>
      </c>
      <c r="F11" s="74" t="s">
        <v>58</v>
      </c>
      <c r="G11" s="12">
        <v>44523</v>
      </c>
      <c r="H11" s="75" t="s">
        <v>845</v>
      </c>
      <c r="I11" s="15">
        <v>177</v>
      </c>
      <c r="J11" s="15">
        <v>40</v>
      </c>
      <c r="K11" s="15">
        <v>20</v>
      </c>
      <c r="L11" s="15">
        <v>10</v>
      </c>
      <c r="M11" s="79">
        <v>35.4</v>
      </c>
      <c r="N11" s="94">
        <v>36</v>
      </c>
      <c r="O11" s="63">
        <v>2530</v>
      </c>
      <c r="P11" s="64">
        <f>Table224578910112345678910111213141516171819202122232425262728293031323334382444546[[#This Row],[PEMBULATAN]]*O11</f>
        <v>91080</v>
      </c>
    </row>
    <row r="12" spans="1:16" ht="26.25" customHeight="1" x14ac:dyDescent="0.2">
      <c r="A12" s="13"/>
      <c r="B12" s="73"/>
      <c r="C12" s="71" t="s">
        <v>1384</v>
      </c>
      <c r="D12" s="76" t="s">
        <v>56</v>
      </c>
      <c r="E12" s="12">
        <v>44520</v>
      </c>
      <c r="F12" s="74" t="s">
        <v>58</v>
      </c>
      <c r="G12" s="12">
        <v>44523</v>
      </c>
      <c r="H12" s="75" t="s">
        <v>845</v>
      </c>
      <c r="I12" s="15">
        <v>119</v>
      </c>
      <c r="J12" s="15">
        <v>53</v>
      </c>
      <c r="K12" s="15">
        <v>23</v>
      </c>
      <c r="L12" s="15">
        <v>15</v>
      </c>
      <c r="M12" s="79">
        <v>36.265250000000002</v>
      </c>
      <c r="N12" s="94">
        <v>36.265250000000002</v>
      </c>
      <c r="O12" s="63">
        <v>2530</v>
      </c>
      <c r="P12" s="64">
        <f>Table224578910112345678910111213141516171819202122232425262728293031323334382444546[[#This Row],[PEMBULATAN]]*O12</f>
        <v>91751.082500000004</v>
      </c>
    </row>
    <row r="13" spans="1:16" ht="26.25" customHeight="1" x14ac:dyDescent="0.2">
      <c r="A13" s="13"/>
      <c r="B13" s="73"/>
      <c r="C13" s="71" t="s">
        <v>1385</v>
      </c>
      <c r="D13" s="76" t="s">
        <v>56</v>
      </c>
      <c r="E13" s="12">
        <v>44520</v>
      </c>
      <c r="F13" s="74" t="s">
        <v>58</v>
      </c>
      <c r="G13" s="12">
        <v>44523</v>
      </c>
      <c r="H13" s="75" t="s">
        <v>845</v>
      </c>
      <c r="I13" s="15">
        <v>70</v>
      </c>
      <c r="J13" s="15">
        <v>40</v>
      </c>
      <c r="K13" s="15">
        <v>18</v>
      </c>
      <c r="L13" s="15">
        <v>2</v>
      </c>
      <c r="M13" s="79">
        <v>12.6</v>
      </c>
      <c r="N13" s="94">
        <v>12.6</v>
      </c>
      <c r="O13" s="63">
        <v>2530</v>
      </c>
      <c r="P13" s="64">
        <f>Table224578910112345678910111213141516171819202122232425262728293031323334382444546[[#This Row],[PEMBULATAN]]*O13</f>
        <v>31878</v>
      </c>
    </row>
    <row r="14" spans="1:16" ht="26.25" customHeight="1" x14ac:dyDescent="0.2">
      <c r="A14" s="13"/>
      <c r="B14" s="73"/>
      <c r="C14" s="71" t="s">
        <v>1386</v>
      </c>
      <c r="D14" s="76" t="s">
        <v>56</v>
      </c>
      <c r="E14" s="12">
        <v>44520</v>
      </c>
      <c r="F14" s="74" t="s">
        <v>58</v>
      </c>
      <c r="G14" s="12">
        <v>44523</v>
      </c>
      <c r="H14" s="75" t="s">
        <v>845</v>
      </c>
      <c r="I14" s="15">
        <v>87</v>
      </c>
      <c r="J14" s="15">
        <v>61</v>
      </c>
      <c r="K14" s="15">
        <v>33</v>
      </c>
      <c r="L14" s="15">
        <v>11</v>
      </c>
      <c r="M14" s="79">
        <v>43.78275</v>
      </c>
      <c r="N14" s="94">
        <v>43.78275</v>
      </c>
      <c r="O14" s="63">
        <v>2530</v>
      </c>
      <c r="P14" s="64">
        <f>Table224578910112345678910111213141516171819202122232425262728293031323334382444546[[#This Row],[PEMBULATAN]]*O14</f>
        <v>110770.3575</v>
      </c>
    </row>
    <row r="15" spans="1:16" ht="26.25" customHeight="1" x14ac:dyDescent="0.2">
      <c r="A15" s="13"/>
      <c r="B15" s="73"/>
      <c r="C15" s="71" t="s">
        <v>1387</v>
      </c>
      <c r="D15" s="76" t="s">
        <v>56</v>
      </c>
      <c r="E15" s="12">
        <v>44520</v>
      </c>
      <c r="F15" s="74" t="s">
        <v>58</v>
      </c>
      <c r="G15" s="12">
        <v>44523</v>
      </c>
      <c r="H15" s="75" t="s">
        <v>845</v>
      </c>
      <c r="I15" s="15">
        <v>46</v>
      </c>
      <c r="J15" s="15">
        <v>34</v>
      </c>
      <c r="K15" s="15">
        <v>27</v>
      </c>
      <c r="L15" s="15">
        <v>8</v>
      </c>
      <c r="M15" s="79">
        <v>10.557</v>
      </c>
      <c r="N15" s="94">
        <v>10.557</v>
      </c>
      <c r="O15" s="63">
        <v>2530</v>
      </c>
      <c r="P15" s="64">
        <f>Table224578910112345678910111213141516171819202122232425262728293031323334382444546[[#This Row],[PEMBULATAN]]*O15</f>
        <v>26709.210000000003</v>
      </c>
    </row>
    <row r="16" spans="1:16" ht="26.25" customHeight="1" x14ac:dyDescent="0.2">
      <c r="A16" s="13"/>
      <c r="B16" s="73"/>
      <c r="C16" s="71" t="s">
        <v>1388</v>
      </c>
      <c r="D16" s="76" t="s">
        <v>56</v>
      </c>
      <c r="E16" s="12">
        <v>44520</v>
      </c>
      <c r="F16" s="74" t="s">
        <v>58</v>
      </c>
      <c r="G16" s="12">
        <v>44523</v>
      </c>
      <c r="H16" s="75" t="s">
        <v>845</v>
      </c>
      <c r="I16" s="15">
        <v>40</v>
      </c>
      <c r="J16" s="15">
        <v>35</v>
      </c>
      <c r="K16" s="15">
        <v>20</v>
      </c>
      <c r="L16" s="15">
        <v>2</v>
      </c>
      <c r="M16" s="79">
        <v>7</v>
      </c>
      <c r="N16" s="94">
        <v>7</v>
      </c>
      <c r="O16" s="63">
        <v>2530</v>
      </c>
      <c r="P16" s="64">
        <f>Table224578910112345678910111213141516171819202122232425262728293031323334382444546[[#This Row],[PEMBULATAN]]*O16</f>
        <v>17710</v>
      </c>
    </row>
    <row r="17" spans="1:16" ht="26.25" customHeight="1" x14ac:dyDescent="0.2">
      <c r="A17" s="13"/>
      <c r="B17" s="73"/>
      <c r="C17" s="71" t="s">
        <v>1389</v>
      </c>
      <c r="D17" s="76" t="s">
        <v>56</v>
      </c>
      <c r="E17" s="12">
        <v>44520</v>
      </c>
      <c r="F17" s="74" t="s">
        <v>58</v>
      </c>
      <c r="G17" s="12">
        <v>44523</v>
      </c>
      <c r="H17" s="75" t="s">
        <v>845</v>
      </c>
      <c r="I17" s="15">
        <v>80</v>
      </c>
      <c r="J17" s="15">
        <v>50</v>
      </c>
      <c r="K17" s="15">
        <v>23</v>
      </c>
      <c r="L17" s="15">
        <v>11</v>
      </c>
      <c r="M17" s="79">
        <v>23</v>
      </c>
      <c r="N17" s="94">
        <v>23</v>
      </c>
      <c r="O17" s="63">
        <v>2530</v>
      </c>
      <c r="P17" s="64">
        <f>Table224578910112345678910111213141516171819202122232425262728293031323334382444546[[#This Row],[PEMBULATAN]]*O17</f>
        <v>58190</v>
      </c>
    </row>
    <row r="18" spans="1:16" ht="26.25" customHeight="1" x14ac:dyDescent="0.2">
      <c r="A18" s="13"/>
      <c r="B18" s="73"/>
      <c r="C18" s="71" t="s">
        <v>1390</v>
      </c>
      <c r="D18" s="76" t="s">
        <v>56</v>
      </c>
      <c r="E18" s="12">
        <v>44520</v>
      </c>
      <c r="F18" s="74" t="s">
        <v>58</v>
      </c>
      <c r="G18" s="12">
        <v>44523</v>
      </c>
      <c r="H18" s="75" t="s">
        <v>845</v>
      </c>
      <c r="I18" s="15">
        <v>70</v>
      </c>
      <c r="J18" s="15">
        <v>52</v>
      </c>
      <c r="K18" s="15">
        <v>25</v>
      </c>
      <c r="L18" s="15">
        <v>6</v>
      </c>
      <c r="M18" s="79">
        <v>22.75</v>
      </c>
      <c r="N18" s="94">
        <v>22.75</v>
      </c>
      <c r="O18" s="63">
        <v>2530</v>
      </c>
      <c r="P18" s="64">
        <f>Table224578910112345678910111213141516171819202122232425262728293031323334382444546[[#This Row],[PEMBULATAN]]*O18</f>
        <v>57557.5</v>
      </c>
    </row>
    <row r="19" spans="1:16" ht="26.25" customHeight="1" x14ac:dyDescent="0.2">
      <c r="A19" s="13"/>
      <c r="B19" s="73"/>
      <c r="C19" s="71" t="s">
        <v>1391</v>
      </c>
      <c r="D19" s="76" t="s">
        <v>56</v>
      </c>
      <c r="E19" s="12">
        <v>44520</v>
      </c>
      <c r="F19" s="74" t="s">
        <v>58</v>
      </c>
      <c r="G19" s="12">
        <v>44523</v>
      </c>
      <c r="H19" s="75" t="s">
        <v>845</v>
      </c>
      <c r="I19" s="15">
        <v>80</v>
      </c>
      <c r="J19" s="15">
        <v>55</v>
      </c>
      <c r="K19" s="15">
        <v>23</v>
      </c>
      <c r="L19" s="15">
        <v>7</v>
      </c>
      <c r="M19" s="79">
        <v>25.3</v>
      </c>
      <c r="N19" s="94">
        <v>26</v>
      </c>
      <c r="O19" s="63">
        <v>2530</v>
      </c>
      <c r="P19" s="64">
        <f>Table224578910112345678910111213141516171819202122232425262728293031323334382444546[[#This Row],[PEMBULATAN]]*O19</f>
        <v>65780</v>
      </c>
    </row>
    <row r="20" spans="1:16" ht="26.25" customHeight="1" x14ac:dyDescent="0.2">
      <c r="A20" s="13"/>
      <c r="B20" s="73"/>
      <c r="C20" s="71" t="s">
        <v>1392</v>
      </c>
      <c r="D20" s="76" t="s">
        <v>56</v>
      </c>
      <c r="E20" s="12">
        <v>44520</v>
      </c>
      <c r="F20" s="74" t="s">
        <v>58</v>
      </c>
      <c r="G20" s="12">
        <v>44523</v>
      </c>
      <c r="H20" s="75" t="s">
        <v>845</v>
      </c>
      <c r="I20" s="15">
        <v>65</v>
      </c>
      <c r="J20" s="15">
        <v>58</v>
      </c>
      <c r="K20" s="15">
        <v>25</v>
      </c>
      <c r="L20" s="15">
        <v>6</v>
      </c>
      <c r="M20" s="79">
        <v>23.5625</v>
      </c>
      <c r="N20" s="94">
        <v>23.5625</v>
      </c>
      <c r="O20" s="63">
        <v>2530</v>
      </c>
      <c r="P20" s="64">
        <f>Table224578910112345678910111213141516171819202122232425262728293031323334382444546[[#This Row],[PEMBULATAN]]*O20</f>
        <v>59613.125</v>
      </c>
    </row>
    <row r="21" spans="1:16" ht="26.25" customHeight="1" x14ac:dyDescent="0.2">
      <c r="A21" s="13"/>
      <c r="B21" s="73"/>
      <c r="C21" s="71" t="s">
        <v>1393</v>
      </c>
      <c r="D21" s="76" t="s">
        <v>56</v>
      </c>
      <c r="E21" s="12">
        <v>44520</v>
      </c>
      <c r="F21" s="74" t="s">
        <v>58</v>
      </c>
      <c r="G21" s="12">
        <v>44523</v>
      </c>
      <c r="H21" s="75" t="s">
        <v>845</v>
      </c>
      <c r="I21" s="15">
        <v>80</v>
      </c>
      <c r="J21" s="15">
        <v>70</v>
      </c>
      <c r="K21" s="15">
        <v>34</v>
      </c>
      <c r="L21" s="15">
        <v>11</v>
      </c>
      <c r="M21" s="79">
        <v>47.6</v>
      </c>
      <c r="N21" s="94">
        <v>47.6</v>
      </c>
      <c r="O21" s="63">
        <v>2530</v>
      </c>
      <c r="P21" s="64">
        <f>Table224578910112345678910111213141516171819202122232425262728293031323334382444546[[#This Row],[PEMBULATAN]]*O21</f>
        <v>120428</v>
      </c>
    </row>
    <row r="22" spans="1:16" ht="26.25" customHeight="1" x14ac:dyDescent="0.2">
      <c r="A22" s="13"/>
      <c r="B22" s="73"/>
      <c r="C22" s="71" t="s">
        <v>1394</v>
      </c>
      <c r="D22" s="76" t="s">
        <v>56</v>
      </c>
      <c r="E22" s="12">
        <v>44520</v>
      </c>
      <c r="F22" s="74" t="s">
        <v>58</v>
      </c>
      <c r="G22" s="12">
        <v>44523</v>
      </c>
      <c r="H22" s="75" t="s">
        <v>845</v>
      </c>
      <c r="I22" s="15">
        <v>61</v>
      </c>
      <c r="J22" s="15">
        <v>54</v>
      </c>
      <c r="K22" s="15">
        <v>34</v>
      </c>
      <c r="L22" s="15">
        <v>6</v>
      </c>
      <c r="M22" s="79">
        <v>27.998999999999999</v>
      </c>
      <c r="N22" s="94">
        <v>27.998999999999999</v>
      </c>
      <c r="O22" s="63">
        <v>2530</v>
      </c>
      <c r="P22" s="64">
        <f>Table224578910112345678910111213141516171819202122232425262728293031323334382444546[[#This Row],[PEMBULATAN]]*O22</f>
        <v>70837.47</v>
      </c>
    </row>
    <row r="23" spans="1:16" ht="26.25" customHeight="1" x14ac:dyDescent="0.2">
      <c r="A23" s="13"/>
      <c r="B23" s="73"/>
      <c r="C23" s="71" t="s">
        <v>1395</v>
      </c>
      <c r="D23" s="76" t="s">
        <v>56</v>
      </c>
      <c r="E23" s="12">
        <v>44520</v>
      </c>
      <c r="F23" s="74" t="s">
        <v>58</v>
      </c>
      <c r="G23" s="12">
        <v>44523</v>
      </c>
      <c r="H23" s="75" t="s">
        <v>845</v>
      </c>
      <c r="I23" s="15">
        <v>76</v>
      </c>
      <c r="J23" s="15">
        <v>54</v>
      </c>
      <c r="K23" s="15">
        <v>19</v>
      </c>
      <c r="L23" s="15">
        <v>8</v>
      </c>
      <c r="M23" s="79">
        <v>19.494</v>
      </c>
      <c r="N23" s="94">
        <v>20</v>
      </c>
      <c r="O23" s="63">
        <v>2530</v>
      </c>
      <c r="P23" s="64">
        <f>Table224578910112345678910111213141516171819202122232425262728293031323334382444546[[#This Row],[PEMBULATAN]]*O23</f>
        <v>50600</v>
      </c>
    </row>
    <row r="24" spans="1:16" ht="26.25" customHeight="1" x14ac:dyDescent="0.2">
      <c r="A24" s="13"/>
      <c r="B24" s="73"/>
      <c r="C24" s="71" t="s">
        <v>1396</v>
      </c>
      <c r="D24" s="76" t="s">
        <v>56</v>
      </c>
      <c r="E24" s="12">
        <v>44520</v>
      </c>
      <c r="F24" s="74" t="s">
        <v>58</v>
      </c>
      <c r="G24" s="12">
        <v>44523</v>
      </c>
      <c r="H24" s="75" t="s">
        <v>845</v>
      </c>
      <c r="I24" s="15">
        <v>80</v>
      </c>
      <c r="J24" s="15">
        <v>55</v>
      </c>
      <c r="K24" s="15">
        <v>30</v>
      </c>
      <c r="L24" s="15">
        <v>13</v>
      </c>
      <c r="M24" s="79">
        <v>33</v>
      </c>
      <c r="N24" s="94">
        <v>33</v>
      </c>
      <c r="O24" s="63">
        <v>2530</v>
      </c>
      <c r="P24" s="64">
        <f>Table224578910112345678910111213141516171819202122232425262728293031323334382444546[[#This Row],[PEMBULATAN]]*O24</f>
        <v>83490</v>
      </c>
    </row>
    <row r="25" spans="1:16" ht="26.25" customHeight="1" x14ac:dyDescent="0.2">
      <c r="A25" s="13"/>
      <c r="B25" s="73"/>
      <c r="C25" s="71" t="s">
        <v>1397</v>
      </c>
      <c r="D25" s="76" t="s">
        <v>56</v>
      </c>
      <c r="E25" s="12">
        <v>44520</v>
      </c>
      <c r="F25" s="74" t="s">
        <v>58</v>
      </c>
      <c r="G25" s="12">
        <v>44523</v>
      </c>
      <c r="H25" s="75" t="s">
        <v>845</v>
      </c>
      <c r="I25" s="15">
        <v>66</v>
      </c>
      <c r="J25" s="15">
        <v>60</v>
      </c>
      <c r="K25" s="15">
        <v>20</v>
      </c>
      <c r="L25" s="15">
        <v>3</v>
      </c>
      <c r="M25" s="79">
        <v>19.8</v>
      </c>
      <c r="N25" s="94">
        <v>19.8</v>
      </c>
      <c r="O25" s="63">
        <v>2530</v>
      </c>
      <c r="P25" s="64">
        <f>Table224578910112345678910111213141516171819202122232425262728293031323334382444546[[#This Row],[PEMBULATAN]]*O25</f>
        <v>50094</v>
      </c>
    </row>
    <row r="26" spans="1:16" ht="26.25" customHeight="1" x14ac:dyDescent="0.2">
      <c r="A26" s="13"/>
      <c r="B26" s="73"/>
      <c r="C26" s="71" t="s">
        <v>1398</v>
      </c>
      <c r="D26" s="76" t="s">
        <v>56</v>
      </c>
      <c r="E26" s="12">
        <v>44520</v>
      </c>
      <c r="F26" s="74" t="s">
        <v>58</v>
      </c>
      <c r="G26" s="12">
        <v>44523</v>
      </c>
      <c r="H26" s="75" t="s">
        <v>845</v>
      </c>
      <c r="I26" s="15">
        <v>85</v>
      </c>
      <c r="J26" s="15">
        <v>55</v>
      </c>
      <c r="K26" s="15">
        <v>33</v>
      </c>
      <c r="L26" s="15">
        <v>7</v>
      </c>
      <c r="M26" s="79">
        <v>38.568750000000001</v>
      </c>
      <c r="N26" s="94">
        <v>38.568750000000001</v>
      </c>
      <c r="O26" s="63">
        <v>2530</v>
      </c>
      <c r="P26" s="64">
        <f>Table224578910112345678910111213141516171819202122232425262728293031323334382444546[[#This Row],[PEMBULATAN]]*O26</f>
        <v>97578.9375</v>
      </c>
    </row>
    <row r="27" spans="1:16" ht="26.25" customHeight="1" x14ac:dyDescent="0.2">
      <c r="A27" s="13"/>
      <c r="B27" s="73"/>
      <c r="C27" s="71" t="s">
        <v>1399</v>
      </c>
      <c r="D27" s="76" t="s">
        <v>56</v>
      </c>
      <c r="E27" s="12">
        <v>44520</v>
      </c>
      <c r="F27" s="74" t="s">
        <v>58</v>
      </c>
      <c r="G27" s="12">
        <v>44523</v>
      </c>
      <c r="H27" s="75" t="s">
        <v>845</v>
      </c>
      <c r="I27" s="15">
        <v>100</v>
      </c>
      <c r="J27" s="15">
        <v>65</v>
      </c>
      <c r="K27" s="15">
        <v>25</v>
      </c>
      <c r="L27" s="15">
        <v>11</v>
      </c>
      <c r="M27" s="79">
        <v>40.625</v>
      </c>
      <c r="N27" s="94">
        <v>40.625</v>
      </c>
      <c r="O27" s="63">
        <v>2530</v>
      </c>
      <c r="P27" s="64">
        <f>Table224578910112345678910111213141516171819202122232425262728293031323334382444546[[#This Row],[PEMBULATAN]]*O27</f>
        <v>102781.25</v>
      </c>
    </row>
    <row r="28" spans="1:16" ht="26.25" customHeight="1" x14ac:dyDescent="0.2">
      <c r="A28" s="13"/>
      <c r="B28" s="73"/>
      <c r="C28" s="71" t="s">
        <v>1400</v>
      </c>
      <c r="D28" s="76" t="s">
        <v>56</v>
      </c>
      <c r="E28" s="12">
        <v>44520</v>
      </c>
      <c r="F28" s="74" t="s">
        <v>58</v>
      </c>
      <c r="G28" s="12">
        <v>44523</v>
      </c>
      <c r="H28" s="75" t="s">
        <v>845</v>
      </c>
      <c r="I28" s="15">
        <v>80</v>
      </c>
      <c r="J28" s="15">
        <v>45</v>
      </c>
      <c r="K28" s="15">
        <v>25</v>
      </c>
      <c r="L28" s="15">
        <v>5</v>
      </c>
      <c r="M28" s="79">
        <v>22.5</v>
      </c>
      <c r="N28" s="94">
        <v>24</v>
      </c>
      <c r="O28" s="63">
        <v>2530</v>
      </c>
      <c r="P28" s="64">
        <f>Table224578910112345678910111213141516171819202122232425262728293031323334382444546[[#This Row],[PEMBULATAN]]*O28</f>
        <v>60720</v>
      </c>
    </row>
    <row r="29" spans="1:16" ht="26.25" customHeight="1" x14ac:dyDescent="0.2">
      <c r="A29" s="13"/>
      <c r="B29" s="73"/>
      <c r="C29" s="71" t="s">
        <v>1401</v>
      </c>
      <c r="D29" s="76" t="s">
        <v>56</v>
      </c>
      <c r="E29" s="12">
        <v>44520</v>
      </c>
      <c r="F29" s="74" t="s">
        <v>58</v>
      </c>
      <c r="G29" s="12">
        <v>44523</v>
      </c>
      <c r="H29" s="75" t="s">
        <v>845</v>
      </c>
      <c r="I29" s="15">
        <v>85</v>
      </c>
      <c r="J29" s="15">
        <v>55</v>
      </c>
      <c r="K29" s="15">
        <v>28</v>
      </c>
      <c r="L29" s="15">
        <v>10</v>
      </c>
      <c r="M29" s="79">
        <v>32.725000000000001</v>
      </c>
      <c r="N29" s="94">
        <v>32.725000000000001</v>
      </c>
      <c r="O29" s="63">
        <v>2530</v>
      </c>
      <c r="P29" s="64">
        <f>Table224578910112345678910111213141516171819202122232425262728293031323334382444546[[#This Row],[PEMBULATAN]]*O29</f>
        <v>82794.25</v>
      </c>
    </row>
    <row r="30" spans="1:16" ht="26.25" customHeight="1" x14ac:dyDescent="0.2">
      <c r="A30" s="13"/>
      <c r="B30" s="73"/>
      <c r="C30" s="71" t="s">
        <v>1402</v>
      </c>
      <c r="D30" s="76" t="s">
        <v>56</v>
      </c>
      <c r="E30" s="12">
        <v>44520</v>
      </c>
      <c r="F30" s="74" t="s">
        <v>58</v>
      </c>
      <c r="G30" s="12">
        <v>44523</v>
      </c>
      <c r="H30" s="75" t="s">
        <v>845</v>
      </c>
      <c r="I30" s="15">
        <v>77</v>
      </c>
      <c r="J30" s="15">
        <v>60</v>
      </c>
      <c r="K30" s="15">
        <v>12</v>
      </c>
      <c r="L30" s="15">
        <v>9</v>
      </c>
      <c r="M30" s="79">
        <v>13.86</v>
      </c>
      <c r="N30" s="94">
        <v>13.86</v>
      </c>
      <c r="O30" s="63">
        <v>2530</v>
      </c>
      <c r="P30" s="64">
        <f>Table224578910112345678910111213141516171819202122232425262728293031323334382444546[[#This Row],[PEMBULATAN]]*O30</f>
        <v>35065.799999999996</v>
      </c>
    </row>
    <row r="31" spans="1:16" ht="26.25" customHeight="1" x14ac:dyDescent="0.2">
      <c r="A31" s="13"/>
      <c r="B31" s="73"/>
      <c r="C31" s="71" t="s">
        <v>1403</v>
      </c>
      <c r="D31" s="76" t="s">
        <v>56</v>
      </c>
      <c r="E31" s="12">
        <v>44520</v>
      </c>
      <c r="F31" s="74" t="s">
        <v>58</v>
      </c>
      <c r="G31" s="12">
        <v>44523</v>
      </c>
      <c r="H31" s="75" t="s">
        <v>845</v>
      </c>
      <c r="I31" s="15">
        <v>70</v>
      </c>
      <c r="J31" s="15">
        <v>70</v>
      </c>
      <c r="K31" s="15">
        <v>28</v>
      </c>
      <c r="L31" s="15">
        <v>-15</v>
      </c>
      <c r="M31" s="79">
        <v>34.299999999999997</v>
      </c>
      <c r="N31" s="94">
        <v>35</v>
      </c>
      <c r="O31" s="63">
        <v>2530</v>
      </c>
      <c r="P31" s="64">
        <f>Table224578910112345678910111213141516171819202122232425262728293031323334382444546[[#This Row],[PEMBULATAN]]*O31</f>
        <v>88550</v>
      </c>
    </row>
    <row r="32" spans="1:16" ht="26.25" customHeight="1" x14ac:dyDescent="0.2">
      <c r="A32" s="13"/>
      <c r="B32" s="73"/>
      <c r="C32" s="71" t="s">
        <v>1404</v>
      </c>
      <c r="D32" s="76" t="s">
        <v>56</v>
      </c>
      <c r="E32" s="12">
        <v>44520</v>
      </c>
      <c r="F32" s="74" t="s">
        <v>58</v>
      </c>
      <c r="G32" s="12">
        <v>44523</v>
      </c>
      <c r="H32" s="75" t="s">
        <v>845</v>
      </c>
      <c r="I32" s="15">
        <v>80</v>
      </c>
      <c r="J32" s="15">
        <v>67</v>
      </c>
      <c r="K32" s="15">
        <v>27</v>
      </c>
      <c r="L32" s="15">
        <v>10</v>
      </c>
      <c r="M32" s="79">
        <v>36.18</v>
      </c>
      <c r="N32" s="94">
        <v>36.18</v>
      </c>
      <c r="O32" s="63">
        <v>2530</v>
      </c>
      <c r="P32" s="64">
        <f>Table224578910112345678910111213141516171819202122232425262728293031323334382444546[[#This Row],[PEMBULATAN]]*O32</f>
        <v>91535.4</v>
      </c>
    </row>
    <row r="33" spans="1:16" ht="26.25" customHeight="1" x14ac:dyDescent="0.2">
      <c r="A33" s="13"/>
      <c r="B33" s="73"/>
      <c r="C33" s="71" t="s">
        <v>1405</v>
      </c>
      <c r="D33" s="76" t="s">
        <v>56</v>
      </c>
      <c r="E33" s="12">
        <v>44520</v>
      </c>
      <c r="F33" s="74" t="s">
        <v>58</v>
      </c>
      <c r="G33" s="12">
        <v>44523</v>
      </c>
      <c r="H33" s="75" t="s">
        <v>845</v>
      </c>
      <c r="I33" s="15">
        <v>50</v>
      </c>
      <c r="J33" s="15">
        <v>40</v>
      </c>
      <c r="K33" s="15">
        <v>14</v>
      </c>
      <c r="L33" s="15">
        <v>4</v>
      </c>
      <c r="M33" s="79">
        <v>7</v>
      </c>
      <c r="N33" s="94">
        <v>7</v>
      </c>
      <c r="O33" s="63">
        <v>2530</v>
      </c>
      <c r="P33" s="64">
        <f>Table224578910112345678910111213141516171819202122232425262728293031323334382444546[[#This Row],[PEMBULATAN]]*O33</f>
        <v>17710</v>
      </c>
    </row>
    <row r="34" spans="1:16" ht="26.25" customHeight="1" x14ac:dyDescent="0.2">
      <c r="A34" s="13"/>
      <c r="B34" s="73"/>
      <c r="C34" s="71" t="s">
        <v>1406</v>
      </c>
      <c r="D34" s="76" t="s">
        <v>56</v>
      </c>
      <c r="E34" s="12">
        <v>44520</v>
      </c>
      <c r="F34" s="74" t="s">
        <v>58</v>
      </c>
      <c r="G34" s="12">
        <v>44523</v>
      </c>
      <c r="H34" s="75" t="s">
        <v>845</v>
      </c>
      <c r="I34" s="15">
        <v>35</v>
      </c>
      <c r="J34" s="15">
        <v>35</v>
      </c>
      <c r="K34" s="15">
        <v>21</v>
      </c>
      <c r="L34" s="15">
        <v>4</v>
      </c>
      <c r="M34" s="79">
        <v>6.4312500000000004</v>
      </c>
      <c r="N34" s="94">
        <v>7</v>
      </c>
      <c r="O34" s="63">
        <v>2530</v>
      </c>
      <c r="P34" s="64">
        <f>Table224578910112345678910111213141516171819202122232425262728293031323334382444546[[#This Row],[PEMBULATAN]]*O34</f>
        <v>17710</v>
      </c>
    </row>
    <row r="35" spans="1:16" ht="26.25" customHeight="1" x14ac:dyDescent="0.2">
      <c r="A35" s="13"/>
      <c r="B35" s="73"/>
      <c r="C35" s="71" t="s">
        <v>1407</v>
      </c>
      <c r="D35" s="76" t="s">
        <v>56</v>
      </c>
      <c r="E35" s="12">
        <v>44520</v>
      </c>
      <c r="F35" s="74" t="s">
        <v>58</v>
      </c>
      <c r="G35" s="12">
        <v>44523</v>
      </c>
      <c r="H35" s="75" t="s">
        <v>845</v>
      </c>
      <c r="I35" s="15">
        <v>65</v>
      </c>
      <c r="J35" s="15">
        <v>65</v>
      </c>
      <c r="K35" s="15">
        <v>24</v>
      </c>
      <c r="L35" s="15">
        <v>6</v>
      </c>
      <c r="M35" s="79">
        <v>25.35</v>
      </c>
      <c r="N35" s="94">
        <v>26</v>
      </c>
      <c r="O35" s="63">
        <v>2530</v>
      </c>
      <c r="P35" s="64">
        <f>Table224578910112345678910111213141516171819202122232425262728293031323334382444546[[#This Row],[PEMBULATAN]]*O35</f>
        <v>65780</v>
      </c>
    </row>
    <row r="36" spans="1:16" ht="26.25" customHeight="1" x14ac:dyDescent="0.2">
      <c r="A36" s="13"/>
      <c r="B36" s="73"/>
      <c r="C36" s="71" t="s">
        <v>1408</v>
      </c>
      <c r="D36" s="76" t="s">
        <v>56</v>
      </c>
      <c r="E36" s="12">
        <v>44520</v>
      </c>
      <c r="F36" s="74" t="s">
        <v>58</v>
      </c>
      <c r="G36" s="12">
        <v>44523</v>
      </c>
      <c r="H36" s="75" t="s">
        <v>845</v>
      </c>
      <c r="I36" s="15">
        <v>70</v>
      </c>
      <c r="J36" s="15">
        <v>58</v>
      </c>
      <c r="K36" s="15">
        <v>21</v>
      </c>
      <c r="L36" s="15">
        <v>3</v>
      </c>
      <c r="M36" s="79">
        <v>21.315000000000001</v>
      </c>
      <c r="N36" s="94">
        <v>22</v>
      </c>
      <c r="O36" s="63">
        <v>2530</v>
      </c>
      <c r="P36" s="64">
        <f>Table224578910112345678910111213141516171819202122232425262728293031323334382444546[[#This Row],[PEMBULATAN]]*O36</f>
        <v>55660</v>
      </c>
    </row>
    <row r="37" spans="1:16" ht="26.25" customHeight="1" x14ac:dyDescent="0.2">
      <c r="A37" s="13"/>
      <c r="B37" s="73"/>
      <c r="C37" s="71" t="s">
        <v>1409</v>
      </c>
      <c r="D37" s="76" t="s">
        <v>56</v>
      </c>
      <c r="E37" s="12">
        <v>44520</v>
      </c>
      <c r="F37" s="74" t="s">
        <v>58</v>
      </c>
      <c r="G37" s="12">
        <v>44523</v>
      </c>
      <c r="H37" s="75" t="s">
        <v>845</v>
      </c>
      <c r="I37" s="15">
        <v>100</v>
      </c>
      <c r="J37" s="15">
        <v>87</v>
      </c>
      <c r="K37" s="15">
        <v>38</v>
      </c>
      <c r="L37" s="15">
        <v>29</v>
      </c>
      <c r="M37" s="79">
        <v>82.65</v>
      </c>
      <c r="N37" s="94">
        <v>82.65</v>
      </c>
      <c r="O37" s="63">
        <v>2530</v>
      </c>
      <c r="P37" s="64">
        <f>Table224578910112345678910111213141516171819202122232425262728293031323334382444546[[#This Row],[PEMBULATAN]]*O37</f>
        <v>209104.5</v>
      </c>
    </row>
    <row r="38" spans="1:16" ht="26.25" customHeight="1" x14ac:dyDescent="0.2">
      <c r="A38" s="13"/>
      <c r="B38" s="73"/>
      <c r="C38" s="71" t="s">
        <v>1410</v>
      </c>
      <c r="D38" s="76" t="s">
        <v>56</v>
      </c>
      <c r="E38" s="12">
        <v>44520</v>
      </c>
      <c r="F38" s="74" t="s">
        <v>58</v>
      </c>
      <c r="G38" s="12">
        <v>44523</v>
      </c>
      <c r="H38" s="75" t="s">
        <v>845</v>
      </c>
      <c r="I38" s="15">
        <v>40</v>
      </c>
      <c r="J38" s="15">
        <v>33</v>
      </c>
      <c r="K38" s="15">
        <v>12</v>
      </c>
      <c r="L38" s="15">
        <v>2</v>
      </c>
      <c r="M38" s="79">
        <v>3.96</v>
      </c>
      <c r="N38" s="94">
        <v>3.96</v>
      </c>
      <c r="O38" s="63">
        <v>2530</v>
      </c>
      <c r="P38" s="64">
        <f>Table224578910112345678910111213141516171819202122232425262728293031323334382444546[[#This Row],[PEMBULATAN]]*O38</f>
        <v>10018.799999999999</v>
      </c>
    </row>
    <row r="39" spans="1:16" ht="26.25" customHeight="1" x14ac:dyDescent="0.2">
      <c r="A39" s="13"/>
      <c r="B39" s="73"/>
      <c r="C39" s="71" t="s">
        <v>1411</v>
      </c>
      <c r="D39" s="76" t="s">
        <v>56</v>
      </c>
      <c r="E39" s="12">
        <v>44520</v>
      </c>
      <c r="F39" s="74" t="s">
        <v>58</v>
      </c>
      <c r="G39" s="12">
        <v>44523</v>
      </c>
      <c r="H39" s="75" t="s">
        <v>845</v>
      </c>
      <c r="I39" s="15">
        <v>95</v>
      </c>
      <c r="J39" s="15">
        <v>70</v>
      </c>
      <c r="K39" s="15">
        <v>22</v>
      </c>
      <c r="L39" s="15">
        <v>25</v>
      </c>
      <c r="M39" s="79">
        <v>36.575000000000003</v>
      </c>
      <c r="N39" s="94">
        <v>36.575000000000003</v>
      </c>
      <c r="O39" s="63">
        <v>2530</v>
      </c>
      <c r="P39" s="64">
        <f>Table224578910112345678910111213141516171819202122232425262728293031323334382444546[[#This Row],[PEMBULATAN]]*O39</f>
        <v>92534.75</v>
      </c>
    </row>
    <row r="40" spans="1:16" ht="26.25" customHeight="1" x14ac:dyDescent="0.2">
      <c r="A40" s="13"/>
      <c r="B40" s="73"/>
      <c r="C40" s="71" t="s">
        <v>1412</v>
      </c>
      <c r="D40" s="76" t="s">
        <v>56</v>
      </c>
      <c r="E40" s="12">
        <v>44520</v>
      </c>
      <c r="F40" s="74" t="s">
        <v>58</v>
      </c>
      <c r="G40" s="12">
        <v>44523</v>
      </c>
      <c r="H40" s="75" t="s">
        <v>845</v>
      </c>
      <c r="I40" s="15">
        <v>80</v>
      </c>
      <c r="J40" s="15">
        <v>58</v>
      </c>
      <c r="K40" s="15">
        <v>24</v>
      </c>
      <c r="L40" s="15">
        <v>11</v>
      </c>
      <c r="M40" s="79">
        <v>27.84</v>
      </c>
      <c r="N40" s="94">
        <v>27.84</v>
      </c>
      <c r="O40" s="63">
        <v>2530</v>
      </c>
      <c r="P40" s="64">
        <f>Table224578910112345678910111213141516171819202122232425262728293031323334382444546[[#This Row],[PEMBULATAN]]*O40</f>
        <v>70435.199999999997</v>
      </c>
    </row>
    <row r="41" spans="1:16" ht="26.25" customHeight="1" x14ac:dyDescent="0.2">
      <c r="A41" s="13"/>
      <c r="B41" s="73"/>
      <c r="C41" s="71" t="s">
        <v>1413</v>
      </c>
      <c r="D41" s="76" t="s">
        <v>56</v>
      </c>
      <c r="E41" s="12">
        <v>44520</v>
      </c>
      <c r="F41" s="74" t="s">
        <v>58</v>
      </c>
      <c r="G41" s="12">
        <v>44523</v>
      </c>
      <c r="H41" s="75" t="s">
        <v>845</v>
      </c>
      <c r="I41" s="15">
        <v>98</v>
      </c>
      <c r="J41" s="15">
        <v>57</v>
      </c>
      <c r="K41" s="15">
        <v>42</v>
      </c>
      <c r="L41" s="15">
        <v>16</v>
      </c>
      <c r="M41" s="79">
        <v>58.652999999999999</v>
      </c>
      <c r="N41" s="94">
        <v>58.652999999999999</v>
      </c>
      <c r="O41" s="63">
        <v>2530</v>
      </c>
      <c r="P41" s="64">
        <f>Table224578910112345678910111213141516171819202122232425262728293031323334382444546[[#This Row],[PEMBULATAN]]*O41</f>
        <v>148392.09</v>
      </c>
    </row>
    <row r="42" spans="1:16" ht="26.25" customHeight="1" x14ac:dyDescent="0.2">
      <c r="A42" s="13"/>
      <c r="B42" s="73"/>
      <c r="C42" s="71" t="s">
        <v>1414</v>
      </c>
      <c r="D42" s="76" t="s">
        <v>56</v>
      </c>
      <c r="E42" s="12">
        <v>44520</v>
      </c>
      <c r="F42" s="74" t="s">
        <v>58</v>
      </c>
      <c r="G42" s="12">
        <v>44523</v>
      </c>
      <c r="H42" s="75" t="s">
        <v>845</v>
      </c>
      <c r="I42" s="15">
        <v>98</v>
      </c>
      <c r="J42" s="15">
        <v>66</v>
      </c>
      <c r="K42" s="15">
        <v>22</v>
      </c>
      <c r="L42" s="15">
        <v>19</v>
      </c>
      <c r="M42" s="79">
        <v>35.573999999999998</v>
      </c>
      <c r="N42" s="94">
        <v>35.573999999999998</v>
      </c>
      <c r="O42" s="63">
        <v>2530</v>
      </c>
      <c r="P42" s="64">
        <f>Table224578910112345678910111213141516171819202122232425262728293031323334382444546[[#This Row],[PEMBULATAN]]*O42</f>
        <v>90002.22</v>
      </c>
    </row>
    <row r="43" spans="1:16" ht="26.25" customHeight="1" x14ac:dyDescent="0.2">
      <c r="A43" s="13"/>
      <c r="B43" s="73"/>
      <c r="C43" s="71" t="s">
        <v>1415</v>
      </c>
      <c r="D43" s="76" t="s">
        <v>56</v>
      </c>
      <c r="E43" s="12">
        <v>44520</v>
      </c>
      <c r="F43" s="74" t="s">
        <v>58</v>
      </c>
      <c r="G43" s="12">
        <v>44523</v>
      </c>
      <c r="H43" s="75" t="s">
        <v>845</v>
      </c>
      <c r="I43" s="15">
        <v>76</v>
      </c>
      <c r="J43" s="15">
        <v>56</v>
      </c>
      <c r="K43" s="15">
        <v>24</v>
      </c>
      <c r="L43" s="15">
        <v>13</v>
      </c>
      <c r="M43" s="79">
        <v>25.536000000000001</v>
      </c>
      <c r="N43" s="94">
        <v>25.536000000000001</v>
      </c>
      <c r="O43" s="63">
        <v>2530</v>
      </c>
      <c r="P43" s="64">
        <f>Table224578910112345678910111213141516171819202122232425262728293031323334382444546[[#This Row],[PEMBULATAN]]*O43</f>
        <v>64606.080000000002</v>
      </c>
    </row>
    <row r="44" spans="1:16" ht="26.25" customHeight="1" x14ac:dyDescent="0.2">
      <c r="A44" s="13"/>
      <c r="B44" s="73"/>
      <c r="C44" s="71" t="s">
        <v>1416</v>
      </c>
      <c r="D44" s="76" t="s">
        <v>56</v>
      </c>
      <c r="E44" s="12">
        <v>44520</v>
      </c>
      <c r="F44" s="74" t="s">
        <v>58</v>
      </c>
      <c r="G44" s="12">
        <v>44523</v>
      </c>
      <c r="H44" s="75" t="s">
        <v>845</v>
      </c>
      <c r="I44" s="15">
        <v>76</v>
      </c>
      <c r="J44" s="15">
        <v>67</v>
      </c>
      <c r="K44" s="15">
        <v>24</v>
      </c>
      <c r="L44" s="15">
        <v>14</v>
      </c>
      <c r="M44" s="79">
        <v>30.552</v>
      </c>
      <c r="N44" s="94">
        <v>30.552</v>
      </c>
      <c r="O44" s="63">
        <v>2530</v>
      </c>
      <c r="P44" s="64">
        <f>Table224578910112345678910111213141516171819202122232425262728293031323334382444546[[#This Row],[PEMBULATAN]]*O44</f>
        <v>77296.56</v>
      </c>
    </row>
    <row r="45" spans="1:16" ht="26.25" customHeight="1" x14ac:dyDescent="0.2">
      <c r="A45" s="13"/>
      <c r="B45" s="73"/>
      <c r="C45" s="71" t="s">
        <v>1417</v>
      </c>
      <c r="D45" s="76" t="s">
        <v>56</v>
      </c>
      <c r="E45" s="12">
        <v>44520</v>
      </c>
      <c r="F45" s="74" t="s">
        <v>58</v>
      </c>
      <c r="G45" s="12">
        <v>44523</v>
      </c>
      <c r="H45" s="75" t="s">
        <v>845</v>
      </c>
      <c r="I45" s="15">
        <v>66</v>
      </c>
      <c r="J45" s="15">
        <v>45</v>
      </c>
      <c r="K45" s="15">
        <v>12</v>
      </c>
      <c r="L45" s="15">
        <v>9</v>
      </c>
      <c r="M45" s="79">
        <v>8.91</v>
      </c>
      <c r="N45" s="94">
        <v>9</v>
      </c>
      <c r="O45" s="63">
        <v>2530</v>
      </c>
      <c r="P45" s="64">
        <f>Table224578910112345678910111213141516171819202122232425262728293031323334382444546[[#This Row],[PEMBULATAN]]*O45</f>
        <v>22770</v>
      </c>
    </row>
    <row r="46" spans="1:16" ht="26.25" customHeight="1" x14ac:dyDescent="0.2">
      <c r="A46" s="13"/>
      <c r="B46" s="73"/>
      <c r="C46" s="71" t="s">
        <v>1418</v>
      </c>
      <c r="D46" s="76" t="s">
        <v>56</v>
      </c>
      <c r="E46" s="12">
        <v>44520</v>
      </c>
      <c r="F46" s="74" t="s">
        <v>58</v>
      </c>
      <c r="G46" s="12">
        <v>44523</v>
      </c>
      <c r="H46" s="75" t="s">
        <v>845</v>
      </c>
      <c r="I46" s="15">
        <v>56</v>
      </c>
      <c r="J46" s="15">
        <v>43</v>
      </c>
      <c r="K46" s="15">
        <v>12</v>
      </c>
      <c r="L46" s="15">
        <v>9</v>
      </c>
      <c r="M46" s="79">
        <v>7.2240000000000002</v>
      </c>
      <c r="N46" s="94">
        <v>9</v>
      </c>
      <c r="O46" s="63">
        <v>2530</v>
      </c>
      <c r="P46" s="64">
        <f>Table224578910112345678910111213141516171819202122232425262728293031323334382444546[[#This Row],[PEMBULATAN]]*O46</f>
        <v>22770</v>
      </c>
    </row>
    <row r="47" spans="1:16" ht="26.25" customHeight="1" x14ac:dyDescent="0.2">
      <c r="A47" s="13"/>
      <c r="B47" s="73"/>
      <c r="C47" s="71" t="s">
        <v>1419</v>
      </c>
      <c r="D47" s="76" t="s">
        <v>56</v>
      </c>
      <c r="E47" s="12">
        <v>44520</v>
      </c>
      <c r="F47" s="74" t="s">
        <v>58</v>
      </c>
      <c r="G47" s="12">
        <v>44523</v>
      </c>
      <c r="H47" s="75" t="s">
        <v>845</v>
      </c>
      <c r="I47" s="15">
        <v>24</v>
      </c>
      <c r="J47" s="15">
        <v>21</v>
      </c>
      <c r="K47" s="15">
        <v>11</v>
      </c>
      <c r="L47" s="15">
        <v>1</v>
      </c>
      <c r="M47" s="79">
        <v>1.3859999999999999</v>
      </c>
      <c r="N47" s="94">
        <v>2</v>
      </c>
      <c r="O47" s="63">
        <v>2530</v>
      </c>
      <c r="P47" s="64">
        <f>Table224578910112345678910111213141516171819202122232425262728293031323334382444546[[#This Row],[PEMBULATAN]]*O47</f>
        <v>5060</v>
      </c>
    </row>
    <row r="48" spans="1:16" ht="26.25" customHeight="1" x14ac:dyDescent="0.2">
      <c r="A48" s="13"/>
      <c r="B48" s="73"/>
      <c r="C48" s="71" t="s">
        <v>1420</v>
      </c>
      <c r="D48" s="76" t="s">
        <v>56</v>
      </c>
      <c r="E48" s="12">
        <v>44520</v>
      </c>
      <c r="F48" s="74" t="s">
        <v>58</v>
      </c>
      <c r="G48" s="12">
        <v>44523</v>
      </c>
      <c r="H48" s="75" t="s">
        <v>845</v>
      </c>
      <c r="I48" s="15">
        <v>80</v>
      </c>
      <c r="J48" s="15">
        <v>50</v>
      </c>
      <c r="K48" s="15">
        <v>22</v>
      </c>
      <c r="L48" s="15">
        <v>29</v>
      </c>
      <c r="M48" s="79">
        <v>22</v>
      </c>
      <c r="N48" s="94">
        <v>29</v>
      </c>
      <c r="O48" s="63">
        <v>2530</v>
      </c>
      <c r="P48" s="64">
        <f>Table224578910112345678910111213141516171819202122232425262728293031323334382444546[[#This Row],[PEMBULATAN]]*O48</f>
        <v>73370</v>
      </c>
    </row>
    <row r="49" spans="1:16" ht="26.25" customHeight="1" x14ac:dyDescent="0.2">
      <c r="A49" s="13"/>
      <c r="B49" s="73"/>
      <c r="C49" s="71" t="s">
        <v>1421</v>
      </c>
      <c r="D49" s="76" t="s">
        <v>56</v>
      </c>
      <c r="E49" s="12">
        <v>44520</v>
      </c>
      <c r="F49" s="74" t="s">
        <v>58</v>
      </c>
      <c r="G49" s="12">
        <v>44523</v>
      </c>
      <c r="H49" s="75" t="s">
        <v>845</v>
      </c>
      <c r="I49" s="15">
        <v>40</v>
      </c>
      <c r="J49" s="15">
        <v>30</v>
      </c>
      <c r="K49" s="15">
        <v>9</v>
      </c>
      <c r="L49" s="15">
        <v>2</v>
      </c>
      <c r="M49" s="79">
        <v>2.7</v>
      </c>
      <c r="N49" s="94">
        <v>2.7</v>
      </c>
      <c r="O49" s="63">
        <v>2530</v>
      </c>
      <c r="P49" s="64">
        <f>Table224578910112345678910111213141516171819202122232425262728293031323334382444546[[#This Row],[PEMBULATAN]]*O49</f>
        <v>6831</v>
      </c>
    </row>
    <row r="50" spans="1:16" ht="26.25" customHeight="1" x14ac:dyDescent="0.2">
      <c r="A50" s="13"/>
      <c r="B50" s="73"/>
      <c r="C50" s="71" t="s">
        <v>1422</v>
      </c>
      <c r="D50" s="76" t="s">
        <v>56</v>
      </c>
      <c r="E50" s="12">
        <v>44520</v>
      </c>
      <c r="F50" s="74" t="s">
        <v>58</v>
      </c>
      <c r="G50" s="12">
        <v>44523</v>
      </c>
      <c r="H50" s="75" t="s">
        <v>845</v>
      </c>
      <c r="I50" s="15">
        <v>73</v>
      </c>
      <c r="J50" s="15">
        <v>37</v>
      </c>
      <c r="K50" s="15">
        <v>35</v>
      </c>
      <c r="L50" s="15">
        <v>15</v>
      </c>
      <c r="M50" s="79">
        <v>23.633749999999999</v>
      </c>
      <c r="N50" s="94">
        <v>23.633749999999999</v>
      </c>
      <c r="O50" s="63">
        <v>2530</v>
      </c>
      <c r="P50" s="64">
        <f>Table224578910112345678910111213141516171819202122232425262728293031323334382444546[[#This Row],[PEMBULATAN]]*O50</f>
        <v>59793.387499999997</v>
      </c>
    </row>
    <row r="51" spans="1:16" ht="26.25" customHeight="1" x14ac:dyDescent="0.2">
      <c r="A51" s="13"/>
      <c r="B51" s="73"/>
      <c r="C51" s="71" t="s">
        <v>1423</v>
      </c>
      <c r="D51" s="76" t="s">
        <v>56</v>
      </c>
      <c r="E51" s="12">
        <v>44520</v>
      </c>
      <c r="F51" s="74" t="s">
        <v>58</v>
      </c>
      <c r="G51" s="12">
        <v>44523</v>
      </c>
      <c r="H51" s="75" t="s">
        <v>845</v>
      </c>
      <c r="I51" s="15">
        <v>136</v>
      </c>
      <c r="J51" s="15">
        <v>64</v>
      </c>
      <c r="K51" s="15">
        <v>35</v>
      </c>
      <c r="L51" s="15">
        <v>30</v>
      </c>
      <c r="M51" s="79">
        <v>76.16</v>
      </c>
      <c r="N51" s="94">
        <v>76.16</v>
      </c>
      <c r="O51" s="63">
        <v>2530</v>
      </c>
      <c r="P51" s="64">
        <f>Table224578910112345678910111213141516171819202122232425262728293031323334382444546[[#This Row],[PEMBULATAN]]*O51</f>
        <v>192684.79999999999</v>
      </c>
    </row>
    <row r="52" spans="1:16" ht="26.25" customHeight="1" x14ac:dyDescent="0.2">
      <c r="A52" s="13"/>
      <c r="B52" s="73"/>
      <c r="C52" s="71" t="s">
        <v>1424</v>
      </c>
      <c r="D52" s="76" t="s">
        <v>56</v>
      </c>
      <c r="E52" s="12">
        <v>44520</v>
      </c>
      <c r="F52" s="74" t="s">
        <v>58</v>
      </c>
      <c r="G52" s="12">
        <v>44523</v>
      </c>
      <c r="H52" s="75" t="s">
        <v>845</v>
      </c>
      <c r="I52" s="15">
        <v>42</v>
      </c>
      <c r="J52" s="15">
        <v>42</v>
      </c>
      <c r="K52" s="15">
        <v>14</v>
      </c>
      <c r="L52" s="15">
        <v>1</v>
      </c>
      <c r="M52" s="79">
        <v>6.1740000000000004</v>
      </c>
      <c r="N52" s="94">
        <v>6.1740000000000004</v>
      </c>
      <c r="O52" s="63">
        <v>2530</v>
      </c>
      <c r="P52" s="64">
        <f>Table224578910112345678910111213141516171819202122232425262728293031323334382444546[[#This Row],[PEMBULATAN]]*O52</f>
        <v>15620.220000000001</v>
      </c>
    </row>
    <row r="53" spans="1:16" ht="26.25" customHeight="1" x14ac:dyDescent="0.2">
      <c r="A53" s="13"/>
      <c r="B53" s="73"/>
      <c r="C53" s="71" t="s">
        <v>1425</v>
      </c>
      <c r="D53" s="76" t="s">
        <v>56</v>
      </c>
      <c r="E53" s="12">
        <v>44520</v>
      </c>
      <c r="F53" s="74" t="s">
        <v>58</v>
      </c>
      <c r="G53" s="12">
        <v>44523</v>
      </c>
      <c r="H53" s="75" t="s">
        <v>845</v>
      </c>
      <c r="I53" s="15">
        <v>92</v>
      </c>
      <c r="J53" s="15">
        <v>45</v>
      </c>
      <c r="K53" s="15">
        <v>22</v>
      </c>
      <c r="L53" s="15">
        <v>1</v>
      </c>
      <c r="M53" s="79">
        <v>22.77</v>
      </c>
      <c r="N53" s="94">
        <v>22.77</v>
      </c>
      <c r="O53" s="63">
        <v>2530</v>
      </c>
      <c r="P53" s="64">
        <f>Table224578910112345678910111213141516171819202122232425262728293031323334382444546[[#This Row],[PEMBULATAN]]*O53</f>
        <v>57608.1</v>
      </c>
    </row>
    <row r="54" spans="1:16" ht="26.25" customHeight="1" x14ac:dyDescent="0.2">
      <c r="A54" s="13"/>
      <c r="B54" s="73"/>
      <c r="C54" s="71" t="s">
        <v>1426</v>
      </c>
      <c r="D54" s="76" t="s">
        <v>56</v>
      </c>
      <c r="E54" s="12">
        <v>44520</v>
      </c>
      <c r="F54" s="74" t="s">
        <v>58</v>
      </c>
      <c r="G54" s="12">
        <v>44523</v>
      </c>
      <c r="H54" s="75" t="s">
        <v>845</v>
      </c>
      <c r="I54" s="15">
        <v>65</v>
      </c>
      <c r="J54" s="15">
        <v>15</v>
      </c>
      <c r="K54" s="15">
        <v>12</v>
      </c>
      <c r="L54" s="15">
        <v>2</v>
      </c>
      <c r="M54" s="79">
        <v>2.9249999999999998</v>
      </c>
      <c r="N54" s="94">
        <v>2.9249999999999998</v>
      </c>
      <c r="O54" s="63">
        <v>2530</v>
      </c>
      <c r="P54" s="64">
        <f>Table224578910112345678910111213141516171819202122232425262728293031323334382444546[[#This Row],[PEMBULATAN]]*O54</f>
        <v>7400.25</v>
      </c>
    </row>
    <row r="55" spans="1:16" ht="26.25" customHeight="1" x14ac:dyDescent="0.2">
      <c r="A55" s="13"/>
      <c r="B55" s="73"/>
      <c r="C55" s="71" t="s">
        <v>1427</v>
      </c>
      <c r="D55" s="76" t="s">
        <v>56</v>
      </c>
      <c r="E55" s="12">
        <v>44520</v>
      </c>
      <c r="F55" s="74" t="s">
        <v>58</v>
      </c>
      <c r="G55" s="12">
        <v>44523</v>
      </c>
      <c r="H55" s="75" t="s">
        <v>845</v>
      </c>
      <c r="I55" s="15">
        <v>148</v>
      </c>
      <c r="J55" s="15">
        <v>6</v>
      </c>
      <c r="K55" s="15">
        <v>6</v>
      </c>
      <c r="L55" s="15">
        <v>1</v>
      </c>
      <c r="M55" s="79">
        <v>1.3320000000000001</v>
      </c>
      <c r="N55" s="94">
        <v>2</v>
      </c>
      <c r="O55" s="63">
        <v>2530</v>
      </c>
      <c r="P55" s="64">
        <f>Table224578910112345678910111213141516171819202122232425262728293031323334382444546[[#This Row],[PEMBULATAN]]*O55</f>
        <v>5060</v>
      </c>
    </row>
    <row r="56" spans="1:16" ht="26.25" customHeight="1" x14ac:dyDescent="0.2">
      <c r="A56" s="13"/>
      <c r="B56" s="73"/>
      <c r="C56" s="71" t="s">
        <v>1428</v>
      </c>
      <c r="D56" s="76" t="s">
        <v>56</v>
      </c>
      <c r="E56" s="12">
        <v>44520</v>
      </c>
      <c r="F56" s="74" t="s">
        <v>58</v>
      </c>
      <c r="G56" s="12">
        <v>44523</v>
      </c>
      <c r="H56" s="75" t="s">
        <v>845</v>
      </c>
      <c r="I56" s="15">
        <v>55</v>
      </c>
      <c r="J56" s="15">
        <v>42</v>
      </c>
      <c r="K56" s="15">
        <v>70</v>
      </c>
      <c r="L56" s="15">
        <v>16</v>
      </c>
      <c r="M56" s="79">
        <v>40.424999999999997</v>
      </c>
      <c r="N56" s="94">
        <v>41</v>
      </c>
      <c r="O56" s="63">
        <v>2530</v>
      </c>
      <c r="P56" s="64">
        <f>Table224578910112345678910111213141516171819202122232425262728293031323334382444546[[#This Row],[PEMBULATAN]]*O56</f>
        <v>103730</v>
      </c>
    </row>
    <row r="57" spans="1:16" ht="26.25" customHeight="1" x14ac:dyDescent="0.2">
      <c r="A57" s="13"/>
      <c r="B57" s="96"/>
      <c r="C57" s="71" t="s">
        <v>1429</v>
      </c>
      <c r="D57" s="76" t="s">
        <v>56</v>
      </c>
      <c r="E57" s="12">
        <v>44520</v>
      </c>
      <c r="F57" s="74" t="s">
        <v>58</v>
      </c>
      <c r="G57" s="12">
        <v>44523</v>
      </c>
      <c r="H57" s="75" t="s">
        <v>845</v>
      </c>
      <c r="I57" s="15">
        <v>54</v>
      </c>
      <c r="J57" s="15">
        <v>32</v>
      </c>
      <c r="K57" s="15">
        <v>12</v>
      </c>
      <c r="L57" s="15">
        <v>4</v>
      </c>
      <c r="M57" s="79">
        <v>5.1840000000000002</v>
      </c>
      <c r="N57" s="94">
        <v>5.1840000000000002</v>
      </c>
      <c r="O57" s="63">
        <v>2530</v>
      </c>
      <c r="P57" s="64">
        <f>Table224578910112345678910111213141516171819202122232425262728293031323334382444546[[#This Row],[PEMBULATAN]]*O57</f>
        <v>13115.52</v>
      </c>
    </row>
    <row r="58" spans="1:16" ht="26.25" customHeight="1" x14ac:dyDescent="0.2">
      <c r="A58" s="13"/>
      <c r="B58" s="73" t="s">
        <v>1430</v>
      </c>
      <c r="C58" s="71" t="s">
        <v>1431</v>
      </c>
      <c r="D58" s="76" t="s">
        <v>56</v>
      </c>
      <c r="E58" s="12">
        <v>44520</v>
      </c>
      <c r="F58" s="74" t="s">
        <v>58</v>
      </c>
      <c r="G58" s="12">
        <v>44523</v>
      </c>
      <c r="H58" s="75" t="s">
        <v>845</v>
      </c>
      <c r="I58" s="15">
        <v>36</v>
      </c>
      <c r="J58" s="15">
        <v>20</v>
      </c>
      <c r="K58" s="15">
        <v>20</v>
      </c>
      <c r="L58" s="15">
        <v>3</v>
      </c>
      <c r="M58" s="79">
        <v>3.6</v>
      </c>
      <c r="N58" s="94">
        <v>3.6</v>
      </c>
      <c r="O58" s="63">
        <v>2530</v>
      </c>
      <c r="P58" s="64">
        <f>Table224578910112345678910111213141516171819202122232425262728293031323334382444546[[#This Row],[PEMBULATAN]]*O58</f>
        <v>9108</v>
      </c>
    </row>
    <row r="59" spans="1:16" ht="26.25" customHeight="1" x14ac:dyDescent="0.2">
      <c r="A59" s="13"/>
      <c r="B59" s="73"/>
      <c r="C59" s="71" t="s">
        <v>1432</v>
      </c>
      <c r="D59" s="76" t="s">
        <v>56</v>
      </c>
      <c r="E59" s="12">
        <v>44520</v>
      </c>
      <c r="F59" s="74" t="s">
        <v>58</v>
      </c>
      <c r="G59" s="12">
        <v>44523</v>
      </c>
      <c r="H59" s="75" t="s">
        <v>845</v>
      </c>
      <c r="I59" s="15">
        <v>27</v>
      </c>
      <c r="J59" s="15">
        <v>27</v>
      </c>
      <c r="K59" s="15">
        <v>14</v>
      </c>
      <c r="L59" s="15">
        <v>5</v>
      </c>
      <c r="M59" s="79">
        <v>2.5514999999999999</v>
      </c>
      <c r="N59" s="94">
        <v>5</v>
      </c>
      <c r="O59" s="63">
        <v>2530</v>
      </c>
      <c r="P59" s="64">
        <f>Table224578910112345678910111213141516171819202122232425262728293031323334382444546[[#This Row],[PEMBULATAN]]*O59</f>
        <v>12650</v>
      </c>
    </row>
    <row r="60" spans="1:16" ht="22.5" customHeight="1" x14ac:dyDescent="0.2">
      <c r="A60" s="116" t="s">
        <v>30</v>
      </c>
      <c r="B60" s="117"/>
      <c r="C60" s="117"/>
      <c r="D60" s="117"/>
      <c r="E60" s="117"/>
      <c r="F60" s="117"/>
      <c r="G60" s="117"/>
      <c r="H60" s="117"/>
      <c r="I60" s="117"/>
      <c r="J60" s="117"/>
      <c r="K60" s="117"/>
      <c r="L60" s="118"/>
      <c r="M60" s="77">
        <f>SUBTOTAL(109,Table224578910112345678910111213141516171819202122232425262728293031323334382444546[KG VOLUME])</f>
        <v>1544.0797500000001</v>
      </c>
      <c r="N60" s="67">
        <f>SUM(N3:N59)</f>
        <v>1563.711</v>
      </c>
      <c r="O60" s="119">
        <f>SUM(P3:P59)</f>
        <v>3956188.83</v>
      </c>
      <c r="P60" s="120"/>
    </row>
    <row r="61" spans="1:16" ht="18" customHeight="1" x14ac:dyDescent="0.2">
      <c r="A61" s="84"/>
      <c r="B61" s="55" t="s">
        <v>42</v>
      </c>
      <c r="C61" s="54"/>
      <c r="D61" s="56" t="s">
        <v>43</v>
      </c>
      <c r="E61" s="84"/>
      <c r="F61" s="84"/>
      <c r="G61" s="84"/>
      <c r="H61" s="84"/>
      <c r="I61" s="84"/>
      <c r="J61" s="84"/>
      <c r="K61" s="84"/>
      <c r="L61" s="84"/>
      <c r="M61" s="85"/>
      <c r="N61" s="86" t="s">
        <v>51</v>
      </c>
      <c r="O61" s="87"/>
      <c r="P61" s="87">
        <f>O60*10%</f>
        <v>395618.88300000003</v>
      </c>
    </row>
    <row r="62" spans="1:16" ht="18" customHeight="1" thickBot="1" x14ac:dyDescent="0.25">
      <c r="A62" s="84"/>
      <c r="B62" s="55"/>
      <c r="C62" s="54"/>
      <c r="D62" s="56"/>
      <c r="E62" s="84"/>
      <c r="F62" s="84"/>
      <c r="G62" s="84"/>
      <c r="H62" s="84"/>
      <c r="I62" s="84"/>
      <c r="J62" s="84"/>
      <c r="K62" s="84"/>
      <c r="L62" s="84"/>
      <c r="M62" s="85"/>
      <c r="N62" s="88" t="s">
        <v>52</v>
      </c>
      <c r="O62" s="89"/>
      <c r="P62" s="89">
        <f>O60-P61</f>
        <v>3560569.9470000002</v>
      </c>
    </row>
    <row r="63" spans="1:16" ht="18" customHeight="1" x14ac:dyDescent="0.2">
      <c r="A63" s="10"/>
      <c r="H63" s="62"/>
      <c r="N63" s="61" t="s">
        <v>31</v>
      </c>
      <c r="P63" s="68">
        <f>P62*1%</f>
        <v>35605.69947</v>
      </c>
    </row>
    <row r="64" spans="1:16" ht="18" customHeight="1" thickBot="1" x14ac:dyDescent="0.25">
      <c r="A64" s="10"/>
      <c r="H64" s="62"/>
      <c r="N64" s="61" t="s">
        <v>53</v>
      </c>
      <c r="P64" s="70">
        <f>P62*2%</f>
        <v>71211.398939999999</v>
      </c>
    </row>
    <row r="65" spans="1:16" ht="18" customHeight="1" x14ac:dyDescent="0.2">
      <c r="A65" s="10"/>
      <c r="H65" s="62"/>
      <c r="N65" s="65" t="s">
        <v>32</v>
      </c>
      <c r="O65" s="66"/>
      <c r="P65" s="69">
        <f>P62+P63-P64</f>
        <v>3524964.2475299998</v>
      </c>
    </row>
    <row r="67" spans="1:16" x14ac:dyDescent="0.2">
      <c r="A67" s="10"/>
      <c r="H67" s="62"/>
      <c r="P67" s="70"/>
    </row>
    <row r="68" spans="1:16" x14ac:dyDescent="0.2">
      <c r="A68" s="10"/>
      <c r="H68" s="62"/>
      <c r="O68" s="57"/>
      <c r="P68" s="70"/>
    </row>
    <row r="69" spans="1:16" s="3" customFormat="1" x14ac:dyDescent="0.25">
      <c r="A69" s="10"/>
      <c r="B69" s="2"/>
      <c r="C69" s="2"/>
      <c r="E69" s="11"/>
      <c r="H69" s="62"/>
      <c r="N69" s="14"/>
      <c r="O69" s="14"/>
      <c r="P69" s="14"/>
    </row>
    <row r="70" spans="1:16" s="3" customFormat="1" x14ac:dyDescent="0.25">
      <c r="A70" s="10"/>
      <c r="B70" s="2"/>
      <c r="C70" s="2"/>
      <c r="E70" s="11"/>
      <c r="H70" s="62"/>
      <c r="N70" s="14"/>
      <c r="O70" s="14"/>
      <c r="P70" s="14"/>
    </row>
    <row r="71" spans="1:16" s="3" customFormat="1" x14ac:dyDescent="0.25">
      <c r="A71" s="10"/>
      <c r="B71" s="2"/>
      <c r="C71" s="2"/>
      <c r="E71" s="11"/>
      <c r="H71" s="62"/>
      <c r="N71" s="14"/>
      <c r="O71" s="14"/>
      <c r="P71" s="14"/>
    </row>
    <row r="72" spans="1:16" s="3" customFormat="1" x14ac:dyDescent="0.25">
      <c r="A72" s="10"/>
      <c r="B72" s="2"/>
      <c r="C72" s="2"/>
      <c r="E72" s="11"/>
      <c r="H72" s="62"/>
      <c r="N72" s="14"/>
      <c r="O72" s="14"/>
      <c r="P72" s="14"/>
    </row>
    <row r="73" spans="1:16" s="3" customFormat="1" x14ac:dyDescent="0.25">
      <c r="A73" s="10"/>
      <c r="B73" s="2"/>
      <c r="C73" s="2"/>
      <c r="E73" s="11"/>
      <c r="H73" s="62"/>
      <c r="N73" s="14"/>
      <c r="O73" s="14"/>
      <c r="P73" s="14"/>
    </row>
    <row r="74" spans="1:16" s="3" customFormat="1" x14ac:dyDescent="0.25">
      <c r="A74" s="10"/>
      <c r="B74" s="2"/>
      <c r="C74" s="2"/>
      <c r="E74" s="11"/>
      <c r="H74" s="62"/>
      <c r="N74" s="14"/>
      <c r="O74" s="14"/>
      <c r="P74" s="14"/>
    </row>
    <row r="75" spans="1:16" s="3" customFormat="1" x14ac:dyDescent="0.25">
      <c r="A75" s="10"/>
      <c r="B75" s="2"/>
      <c r="C75" s="2"/>
      <c r="E75" s="11"/>
      <c r="H75" s="62"/>
      <c r="N75" s="14"/>
      <c r="O75" s="14"/>
      <c r="P75" s="14"/>
    </row>
    <row r="76" spans="1:16" s="3" customFormat="1" x14ac:dyDescent="0.25">
      <c r="A76" s="10"/>
      <c r="B76" s="2"/>
      <c r="C76" s="2"/>
      <c r="E76" s="11"/>
      <c r="H76" s="62"/>
      <c r="N76" s="14"/>
      <c r="O76" s="14"/>
      <c r="P76" s="14"/>
    </row>
    <row r="77" spans="1:16" s="3" customFormat="1" x14ac:dyDescent="0.25">
      <c r="A77" s="10"/>
      <c r="B77" s="2"/>
      <c r="C77" s="2"/>
      <c r="E77" s="11"/>
      <c r="H77" s="62"/>
      <c r="N77" s="14"/>
      <c r="O77" s="14"/>
      <c r="P77" s="14"/>
    </row>
    <row r="78" spans="1:16" s="3" customFormat="1" x14ac:dyDescent="0.25">
      <c r="A78" s="10"/>
      <c r="B78" s="2"/>
      <c r="C78" s="2"/>
      <c r="E78" s="11"/>
      <c r="H78" s="62"/>
      <c r="N78" s="14"/>
      <c r="O78" s="14"/>
      <c r="P78" s="14"/>
    </row>
    <row r="79" spans="1:16" s="3" customFormat="1" x14ac:dyDescent="0.25">
      <c r="A79" s="10"/>
      <c r="B79" s="2"/>
      <c r="C79" s="2"/>
      <c r="E79" s="11"/>
      <c r="H79" s="62"/>
      <c r="N79" s="14"/>
      <c r="O79" s="14"/>
      <c r="P79" s="14"/>
    </row>
    <row r="80" spans="1:16" s="3" customFormat="1" x14ac:dyDescent="0.25">
      <c r="A80" s="10"/>
      <c r="B80" s="2"/>
      <c r="C80" s="2"/>
      <c r="E80" s="11"/>
      <c r="H80" s="62"/>
      <c r="N80" s="14"/>
      <c r="O80" s="14"/>
      <c r="P80" s="14"/>
    </row>
  </sheetData>
  <mergeCells count="2">
    <mergeCell ref="A60:L60"/>
    <mergeCell ref="O60:P60"/>
  </mergeCells>
  <conditionalFormatting sqref="B3:B59">
    <cfRule type="duplicateValues" dxfId="463" priority="7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20"/>
  <sheetViews>
    <sheetView workbookViewId="0">
      <pane xSplit="7" ySplit="2" topLeftCell="H195" activePane="bottomRight" state="frozen"/>
      <selection pane="topRight" activeCell="H1" sqref="H1"/>
      <selection pane="bottomLeft" activeCell="A3" sqref="A3"/>
      <selection pane="bottomRight" activeCell="C2" sqref="C2"/>
    </sheetView>
  </sheetViews>
  <sheetFormatPr defaultRowHeight="15" x14ac:dyDescent="0.2"/>
  <cols>
    <col min="1" max="1" width="8" style="4" customWidth="1"/>
    <col min="2" max="2" width="20.140625" style="2" customWidth="1"/>
    <col min="3" max="3" width="15.28515625" style="2" customWidth="1"/>
    <col min="4" max="4" width="10.7109375" style="3" customWidth="1"/>
    <col min="5" max="5" width="8" style="11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8" t="s">
        <v>44</v>
      </c>
      <c r="B2" s="7" t="s">
        <v>7</v>
      </c>
      <c r="C2" s="7" t="s">
        <v>0</v>
      </c>
      <c r="D2" s="7" t="s">
        <v>1</v>
      </c>
      <c r="E2" s="59" t="s">
        <v>4</v>
      </c>
      <c r="F2" s="7" t="s">
        <v>3</v>
      </c>
      <c r="G2" s="7" t="s">
        <v>5</v>
      </c>
      <c r="H2" s="59" t="s">
        <v>2</v>
      </c>
      <c r="I2" s="7" t="s">
        <v>39</v>
      </c>
      <c r="J2" s="7" t="s">
        <v>40</v>
      </c>
      <c r="K2" s="7" t="s">
        <v>41</v>
      </c>
      <c r="L2" s="60" t="s">
        <v>45</v>
      </c>
      <c r="M2" s="60" t="s">
        <v>46</v>
      </c>
      <c r="N2" s="60" t="s">
        <v>6</v>
      </c>
      <c r="O2" s="60" t="s">
        <v>47</v>
      </c>
      <c r="P2" s="60" t="s">
        <v>48</v>
      </c>
    </row>
    <row r="3" spans="1:16" ht="24.75" customHeight="1" x14ac:dyDescent="0.2">
      <c r="A3" s="81">
        <v>403895</v>
      </c>
      <c r="B3" s="72" t="s">
        <v>1433</v>
      </c>
      <c r="C3" s="8" t="s">
        <v>1434</v>
      </c>
      <c r="D3" s="74" t="s">
        <v>56</v>
      </c>
      <c r="E3" s="12">
        <v>44520</v>
      </c>
      <c r="F3" s="74" t="s">
        <v>58</v>
      </c>
      <c r="G3" s="12">
        <v>44523</v>
      </c>
      <c r="H3" s="9" t="s">
        <v>845</v>
      </c>
      <c r="I3" s="1">
        <v>40</v>
      </c>
      <c r="J3" s="1">
        <v>53</v>
      </c>
      <c r="K3" s="1">
        <v>30</v>
      </c>
      <c r="L3" s="1">
        <v>5</v>
      </c>
      <c r="M3" s="78">
        <v>15.9</v>
      </c>
      <c r="N3" s="94">
        <v>15.9</v>
      </c>
      <c r="O3" s="63">
        <v>2530</v>
      </c>
      <c r="P3" s="64">
        <f>Table22457891011234567891011121314151617181920212223242526272829303132333438244454647[[#This Row],[PEMBULATAN]]*O3</f>
        <v>40227</v>
      </c>
    </row>
    <row r="4" spans="1:16" ht="24.75" customHeight="1" x14ac:dyDescent="0.2">
      <c r="A4" s="13"/>
      <c r="B4" s="73"/>
      <c r="C4" s="71" t="s">
        <v>1435</v>
      </c>
      <c r="D4" s="76" t="s">
        <v>56</v>
      </c>
      <c r="E4" s="12">
        <v>44520</v>
      </c>
      <c r="F4" s="74" t="s">
        <v>58</v>
      </c>
      <c r="G4" s="12">
        <v>44523</v>
      </c>
      <c r="H4" s="75" t="s">
        <v>845</v>
      </c>
      <c r="I4" s="15">
        <v>40</v>
      </c>
      <c r="J4" s="15">
        <v>32</v>
      </c>
      <c r="K4" s="15">
        <v>6</v>
      </c>
      <c r="L4" s="15">
        <v>1</v>
      </c>
      <c r="M4" s="79">
        <v>1.92</v>
      </c>
      <c r="N4" s="94">
        <v>1.92</v>
      </c>
      <c r="O4" s="63">
        <v>2530</v>
      </c>
      <c r="P4" s="64">
        <f>Table22457891011234567891011121314151617181920212223242526272829303132333438244454647[[#This Row],[PEMBULATAN]]*O4</f>
        <v>4857.5999999999995</v>
      </c>
    </row>
    <row r="5" spans="1:16" ht="24.75" customHeight="1" x14ac:dyDescent="0.2">
      <c r="A5" s="13"/>
      <c r="B5" s="73"/>
      <c r="C5" s="71" t="s">
        <v>1436</v>
      </c>
      <c r="D5" s="76" t="s">
        <v>56</v>
      </c>
      <c r="E5" s="12">
        <v>44520</v>
      </c>
      <c r="F5" s="74" t="s">
        <v>58</v>
      </c>
      <c r="G5" s="12">
        <v>44523</v>
      </c>
      <c r="H5" s="75" t="s">
        <v>845</v>
      </c>
      <c r="I5" s="15">
        <v>50</v>
      </c>
      <c r="J5" s="15">
        <v>32</v>
      </c>
      <c r="K5" s="15">
        <v>4</v>
      </c>
      <c r="L5" s="15">
        <v>1</v>
      </c>
      <c r="M5" s="79">
        <v>1.6</v>
      </c>
      <c r="N5" s="94">
        <v>1.6</v>
      </c>
      <c r="O5" s="63">
        <v>2530</v>
      </c>
      <c r="P5" s="64">
        <f>Table22457891011234567891011121314151617181920212223242526272829303132333438244454647[[#This Row],[PEMBULATAN]]*O5</f>
        <v>4048</v>
      </c>
    </row>
    <row r="6" spans="1:16" ht="24.75" customHeight="1" x14ac:dyDescent="0.2">
      <c r="A6" s="13"/>
      <c r="B6" s="73"/>
      <c r="C6" s="71" t="s">
        <v>1437</v>
      </c>
      <c r="D6" s="76" t="s">
        <v>56</v>
      </c>
      <c r="E6" s="12">
        <v>44520</v>
      </c>
      <c r="F6" s="74" t="s">
        <v>58</v>
      </c>
      <c r="G6" s="12">
        <v>44523</v>
      </c>
      <c r="H6" s="75" t="s">
        <v>845</v>
      </c>
      <c r="I6" s="15">
        <v>40</v>
      </c>
      <c r="J6" s="15">
        <v>40</v>
      </c>
      <c r="K6" s="15">
        <v>23</v>
      </c>
      <c r="L6" s="15">
        <v>3</v>
      </c>
      <c r="M6" s="79">
        <v>9.1999999999999993</v>
      </c>
      <c r="N6" s="94">
        <v>9.1999999999999993</v>
      </c>
      <c r="O6" s="63">
        <v>2530</v>
      </c>
      <c r="P6" s="64">
        <f>Table22457891011234567891011121314151617181920212223242526272829303132333438244454647[[#This Row],[PEMBULATAN]]*O6</f>
        <v>23276</v>
      </c>
    </row>
    <row r="7" spans="1:16" ht="24.75" customHeight="1" x14ac:dyDescent="0.2">
      <c r="A7" s="13"/>
      <c r="B7" s="73"/>
      <c r="C7" s="71" t="s">
        <v>1438</v>
      </c>
      <c r="D7" s="76" t="s">
        <v>56</v>
      </c>
      <c r="E7" s="12">
        <v>44520</v>
      </c>
      <c r="F7" s="74" t="s">
        <v>58</v>
      </c>
      <c r="G7" s="12">
        <v>44523</v>
      </c>
      <c r="H7" s="75" t="s">
        <v>845</v>
      </c>
      <c r="I7" s="15">
        <v>46</v>
      </c>
      <c r="J7" s="15">
        <v>64</v>
      </c>
      <c r="K7" s="15">
        <v>46</v>
      </c>
      <c r="L7" s="15">
        <v>14</v>
      </c>
      <c r="M7" s="79">
        <v>33.856000000000002</v>
      </c>
      <c r="N7" s="94">
        <v>33.856000000000002</v>
      </c>
      <c r="O7" s="63">
        <v>2530</v>
      </c>
      <c r="P7" s="64">
        <f>Table22457891011234567891011121314151617181920212223242526272829303132333438244454647[[#This Row],[PEMBULATAN]]*O7</f>
        <v>85655.680000000008</v>
      </c>
    </row>
    <row r="8" spans="1:16" ht="24.75" customHeight="1" x14ac:dyDescent="0.2">
      <c r="A8" s="13"/>
      <c r="B8" s="73"/>
      <c r="C8" s="71" t="s">
        <v>1439</v>
      </c>
      <c r="D8" s="76" t="s">
        <v>56</v>
      </c>
      <c r="E8" s="12">
        <v>44520</v>
      </c>
      <c r="F8" s="74" t="s">
        <v>58</v>
      </c>
      <c r="G8" s="12">
        <v>44523</v>
      </c>
      <c r="H8" s="75" t="s">
        <v>845</v>
      </c>
      <c r="I8" s="15">
        <v>50</v>
      </c>
      <c r="J8" s="15">
        <v>36</v>
      </c>
      <c r="K8" s="15">
        <v>15</v>
      </c>
      <c r="L8" s="15">
        <v>5</v>
      </c>
      <c r="M8" s="79">
        <v>6.75</v>
      </c>
      <c r="N8" s="94">
        <v>6.75</v>
      </c>
      <c r="O8" s="63">
        <v>2530</v>
      </c>
      <c r="P8" s="64">
        <f>Table22457891011234567891011121314151617181920212223242526272829303132333438244454647[[#This Row],[PEMBULATAN]]*O8</f>
        <v>17077.5</v>
      </c>
    </row>
    <row r="9" spans="1:16" ht="24.75" customHeight="1" x14ac:dyDescent="0.2">
      <c r="A9" s="13"/>
      <c r="B9" s="73"/>
      <c r="C9" s="71" t="s">
        <v>1440</v>
      </c>
      <c r="D9" s="76" t="s">
        <v>56</v>
      </c>
      <c r="E9" s="12">
        <v>44520</v>
      </c>
      <c r="F9" s="74" t="s">
        <v>58</v>
      </c>
      <c r="G9" s="12">
        <v>44523</v>
      </c>
      <c r="H9" s="75" t="s">
        <v>845</v>
      </c>
      <c r="I9" s="15">
        <v>60</v>
      </c>
      <c r="J9" s="15">
        <v>32</v>
      </c>
      <c r="K9" s="15">
        <v>25</v>
      </c>
      <c r="L9" s="15">
        <v>2</v>
      </c>
      <c r="M9" s="79">
        <v>12</v>
      </c>
      <c r="N9" s="94">
        <v>12</v>
      </c>
      <c r="O9" s="63">
        <v>2530</v>
      </c>
      <c r="P9" s="64">
        <f>Table22457891011234567891011121314151617181920212223242526272829303132333438244454647[[#This Row],[PEMBULATAN]]*O9</f>
        <v>30360</v>
      </c>
    </row>
    <row r="10" spans="1:16" ht="24.75" customHeight="1" x14ac:dyDescent="0.2">
      <c r="A10" s="13"/>
      <c r="B10" s="73"/>
      <c r="C10" s="71" t="s">
        <v>1441</v>
      </c>
      <c r="D10" s="76" t="s">
        <v>56</v>
      </c>
      <c r="E10" s="12">
        <v>44520</v>
      </c>
      <c r="F10" s="74" t="s">
        <v>58</v>
      </c>
      <c r="G10" s="12">
        <v>44523</v>
      </c>
      <c r="H10" s="75" t="s">
        <v>845</v>
      </c>
      <c r="I10" s="15">
        <v>60</v>
      </c>
      <c r="J10" s="15">
        <v>41</v>
      </c>
      <c r="K10" s="15">
        <v>27</v>
      </c>
      <c r="L10" s="15">
        <v>12</v>
      </c>
      <c r="M10" s="79">
        <v>16.605</v>
      </c>
      <c r="N10" s="94">
        <v>16.605</v>
      </c>
      <c r="O10" s="63">
        <v>2530</v>
      </c>
      <c r="P10" s="64">
        <f>Table22457891011234567891011121314151617181920212223242526272829303132333438244454647[[#This Row],[PEMBULATAN]]*O10</f>
        <v>42010.65</v>
      </c>
    </row>
    <row r="11" spans="1:16" ht="24.75" customHeight="1" x14ac:dyDescent="0.2">
      <c r="A11" s="13"/>
      <c r="B11" s="96"/>
      <c r="C11" s="71" t="s">
        <v>1442</v>
      </c>
      <c r="D11" s="76" t="s">
        <v>56</v>
      </c>
      <c r="E11" s="12">
        <v>44520</v>
      </c>
      <c r="F11" s="74" t="s">
        <v>58</v>
      </c>
      <c r="G11" s="12">
        <v>44523</v>
      </c>
      <c r="H11" s="75" t="s">
        <v>845</v>
      </c>
      <c r="I11" s="15">
        <v>75</v>
      </c>
      <c r="J11" s="15">
        <v>53</v>
      </c>
      <c r="K11" s="15">
        <v>31</v>
      </c>
      <c r="L11" s="15">
        <v>28</v>
      </c>
      <c r="M11" s="79">
        <v>30.806249999999999</v>
      </c>
      <c r="N11" s="94">
        <v>30.806249999999999</v>
      </c>
      <c r="O11" s="63">
        <v>2530</v>
      </c>
      <c r="P11" s="64">
        <f>Table22457891011234567891011121314151617181920212223242526272829303132333438244454647[[#This Row],[PEMBULATAN]]*O11</f>
        <v>77939.8125</v>
      </c>
    </row>
    <row r="12" spans="1:16" ht="24.75" customHeight="1" x14ac:dyDescent="0.2">
      <c r="A12" s="13"/>
      <c r="B12" s="96" t="s">
        <v>1443</v>
      </c>
      <c r="C12" s="71" t="s">
        <v>1444</v>
      </c>
      <c r="D12" s="76" t="s">
        <v>56</v>
      </c>
      <c r="E12" s="12">
        <v>44520</v>
      </c>
      <c r="F12" s="74" t="s">
        <v>58</v>
      </c>
      <c r="G12" s="12">
        <v>44523</v>
      </c>
      <c r="H12" s="75" t="s">
        <v>845</v>
      </c>
      <c r="I12" s="15">
        <v>53</v>
      </c>
      <c r="J12" s="15">
        <v>51</v>
      </c>
      <c r="K12" s="15">
        <v>40</v>
      </c>
      <c r="L12" s="15">
        <v>13</v>
      </c>
      <c r="M12" s="79">
        <v>27.03</v>
      </c>
      <c r="N12" s="94">
        <v>27.03</v>
      </c>
      <c r="O12" s="63">
        <v>2530</v>
      </c>
      <c r="P12" s="64">
        <f>Table22457891011234567891011121314151617181920212223242526272829303132333438244454647[[#This Row],[PEMBULATAN]]*O12</f>
        <v>68385.900000000009</v>
      </c>
    </row>
    <row r="13" spans="1:16" ht="24.75" customHeight="1" x14ac:dyDescent="0.2">
      <c r="A13" s="13"/>
      <c r="B13" s="73" t="s">
        <v>1445</v>
      </c>
      <c r="C13" s="71" t="s">
        <v>1446</v>
      </c>
      <c r="D13" s="76" t="s">
        <v>56</v>
      </c>
      <c r="E13" s="12">
        <v>44520</v>
      </c>
      <c r="F13" s="74" t="s">
        <v>58</v>
      </c>
      <c r="G13" s="12">
        <v>44523</v>
      </c>
      <c r="H13" s="75" t="s">
        <v>845</v>
      </c>
      <c r="I13" s="15">
        <v>61</v>
      </c>
      <c r="J13" s="15">
        <v>42</v>
      </c>
      <c r="K13" s="15">
        <v>65</v>
      </c>
      <c r="L13" s="15">
        <v>31</v>
      </c>
      <c r="M13" s="79">
        <v>41.6325</v>
      </c>
      <c r="N13" s="94">
        <v>41.6325</v>
      </c>
      <c r="O13" s="63">
        <v>2530</v>
      </c>
      <c r="P13" s="64">
        <f>Table22457891011234567891011121314151617181920212223242526272829303132333438244454647[[#This Row],[PEMBULATAN]]*O13</f>
        <v>105330.22500000001</v>
      </c>
    </row>
    <row r="14" spans="1:16" ht="24.75" customHeight="1" x14ac:dyDescent="0.2">
      <c r="A14" s="13"/>
      <c r="B14" s="73"/>
      <c r="C14" s="71" t="s">
        <v>1447</v>
      </c>
      <c r="D14" s="76" t="s">
        <v>56</v>
      </c>
      <c r="E14" s="12">
        <v>44520</v>
      </c>
      <c r="F14" s="74" t="s">
        <v>58</v>
      </c>
      <c r="G14" s="12">
        <v>44523</v>
      </c>
      <c r="H14" s="75" t="s">
        <v>845</v>
      </c>
      <c r="I14" s="15">
        <v>61</v>
      </c>
      <c r="J14" s="15">
        <v>42</v>
      </c>
      <c r="K14" s="15">
        <v>65</v>
      </c>
      <c r="L14" s="15">
        <v>31</v>
      </c>
      <c r="M14" s="79">
        <v>41.6325</v>
      </c>
      <c r="N14" s="94">
        <v>41.6325</v>
      </c>
      <c r="O14" s="63">
        <v>2530</v>
      </c>
      <c r="P14" s="64">
        <f>Table22457891011234567891011121314151617181920212223242526272829303132333438244454647[[#This Row],[PEMBULATAN]]*O14</f>
        <v>105330.22500000001</v>
      </c>
    </row>
    <row r="15" spans="1:16" ht="24.75" customHeight="1" x14ac:dyDescent="0.2">
      <c r="A15" s="13"/>
      <c r="B15" s="73"/>
      <c r="C15" s="71" t="s">
        <v>1448</v>
      </c>
      <c r="D15" s="76" t="s">
        <v>56</v>
      </c>
      <c r="E15" s="12">
        <v>44520</v>
      </c>
      <c r="F15" s="74" t="s">
        <v>58</v>
      </c>
      <c r="G15" s="12">
        <v>44523</v>
      </c>
      <c r="H15" s="75" t="s">
        <v>845</v>
      </c>
      <c r="I15" s="15">
        <v>61</v>
      </c>
      <c r="J15" s="15">
        <v>42</v>
      </c>
      <c r="K15" s="15">
        <v>65</v>
      </c>
      <c r="L15" s="15">
        <v>31</v>
      </c>
      <c r="M15" s="79">
        <v>41.6325</v>
      </c>
      <c r="N15" s="94">
        <v>41.6325</v>
      </c>
      <c r="O15" s="63">
        <v>2530</v>
      </c>
      <c r="P15" s="64">
        <f>Table22457891011234567891011121314151617181920212223242526272829303132333438244454647[[#This Row],[PEMBULATAN]]*O15</f>
        <v>105330.22500000001</v>
      </c>
    </row>
    <row r="16" spans="1:16" ht="24.75" customHeight="1" x14ac:dyDescent="0.2">
      <c r="A16" s="13"/>
      <c r="B16" s="73"/>
      <c r="C16" s="71" t="s">
        <v>1449</v>
      </c>
      <c r="D16" s="76" t="s">
        <v>56</v>
      </c>
      <c r="E16" s="12">
        <v>44520</v>
      </c>
      <c r="F16" s="74" t="s">
        <v>58</v>
      </c>
      <c r="G16" s="12">
        <v>44523</v>
      </c>
      <c r="H16" s="75" t="s">
        <v>845</v>
      </c>
      <c r="I16" s="15">
        <v>61</v>
      </c>
      <c r="J16" s="15">
        <v>42</v>
      </c>
      <c r="K16" s="15">
        <v>65</v>
      </c>
      <c r="L16" s="15">
        <v>31</v>
      </c>
      <c r="M16" s="79">
        <v>41.6325</v>
      </c>
      <c r="N16" s="94">
        <v>41.6325</v>
      </c>
      <c r="O16" s="63">
        <v>2530</v>
      </c>
      <c r="P16" s="64">
        <f>Table22457891011234567891011121314151617181920212223242526272829303132333438244454647[[#This Row],[PEMBULATAN]]*O16</f>
        <v>105330.22500000001</v>
      </c>
    </row>
    <row r="17" spans="1:16" ht="24.75" customHeight="1" x14ac:dyDescent="0.2">
      <c r="A17" s="13"/>
      <c r="B17" s="73"/>
      <c r="C17" s="71" t="s">
        <v>1450</v>
      </c>
      <c r="D17" s="76" t="s">
        <v>56</v>
      </c>
      <c r="E17" s="12">
        <v>44520</v>
      </c>
      <c r="F17" s="74" t="s">
        <v>58</v>
      </c>
      <c r="G17" s="12">
        <v>44523</v>
      </c>
      <c r="H17" s="75" t="s">
        <v>845</v>
      </c>
      <c r="I17" s="15">
        <v>61</v>
      </c>
      <c r="J17" s="15">
        <v>42</v>
      </c>
      <c r="K17" s="15">
        <v>65</v>
      </c>
      <c r="L17" s="15">
        <v>31</v>
      </c>
      <c r="M17" s="79">
        <v>41.6325</v>
      </c>
      <c r="N17" s="94">
        <v>41.6325</v>
      </c>
      <c r="O17" s="63">
        <v>2530</v>
      </c>
      <c r="P17" s="64">
        <f>Table22457891011234567891011121314151617181920212223242526272829303132333438244454647[[#This Row],[PEMBULATAN]]*O17</f>
        <v>105330.22500000001</v>
      </c>
    </row>
    <row r="18" spans="1:16" ht="24.75" customHeight="1" x14ac:dyDescent="0.2">
      <c r="A18" s="13"/>
      <c r="B18" s="73"/>
      <c r="C18" s="71" t="s">
        <v>1451</v>
      </c>
      <c r="D18" s="76" t="s">
        <v>56</v>
      </c>
      <c r="E18" s="12">
        <v>44520</v>
      </c>
      <c r="F18" s="74" t="s">
        <v>58</v>
      </c>
      <c r="G18" s="12">
        <v>44523</v>
      </c>
      <c r="H18" s="75" t="s">
        <v>845</v>
      </c>
      <c r="I18" s="15">
        <v>31</v>
      </c>
      <c r="J18" s="15">
        <v>24</v>
      </c>
      <c r="K18" s="15">
        <v>18</v>
      </c>
      <c r="L18" s="15">
        <v>5</v>
      </c>
      <c r="M18" s="79">
        <v>3.3479999999999999</v>
      </c>
      <c r="N18" s="94">
        <v>6</v>
      </c>
      <c r="O18" s="63">
        <v>2530</v>
      </c>
      <c r="P18" s="64">
        <f>Table22457891011234567891011121314151617181920212223242526272829303132333438244454647[[#This Row],[PEMBULATAN]]*O18</f>
        <v>15180</v>
      </c>
    </row>
    <row r="19" spans="1:16" ht="24.75" customHeight="1" x14ac:dyDescent="0.2">
      <c r="A19" s="13"/>
      <c r="B19" s="73"/>
      <c r="C19" s="71" t="s">
        <v>1452</v>
      </c>
      <c r="D19" s="76" t="s">
        <v>56</v>
      </c>
      <c r="E19" s="12">
        <v>44520</v>
      </c>
      <c r="F19" s="74" t="s">
        <v>58</v>
      </c>
      <c r="G19" s="12">
        <v>44523</v>
      </c>
      <c r="H19" s="75" t="s">
        <v>845</v>
      </c>
      <c r="I19" s="15">
        <v>32</v>
      </c>
      <c r="J19" s="15">
        <v>23</v>
      </c>
      <c r="K19" s="15">
        <v>18</v>
      </c>
      <c r="L19" s="15">
        <v>10</v>
      </c>
      <c r="M19" s="79">
        <v>3.3119999999999998</v>
      </c>
      <c r="N19" s="94">
        <v>11</v>
      </c>
      <c r="O19" s="63">
        <v>2530</v>
      </c>
      <c r="P19" s="64">
        <f>Table22457891011234567891011121314151617181920212223242526272829303132333438244454647[[#This Row],[PEMBULATAN]]*O19</f>
        <v>27830</v>
      </c>
    </row>
    <row r="20" spans="1:16" ht="24.75" customHeight="1" x14ac:dyDescent="0.2">
      <c r="A20" s="13"/>
      <c r="B20" s="73"/>
      <c r="C20" s="71" t="s">
        <v>1453</v>
      </c>
      <c r="D20" s="76" t="s">
        <v>56</v>
      </c>
      <c r="E20" s="12">
        <v>44520</v>
      </c>
      <c r="F20" s="74" t="s">
        <v>58</v>
      </c>
      <c r="G20" s="12">
        <v>44523</v>
      </c>
      <c r="H20" s="75" t="s">
        <v>845</v>
      </c>
      <c r="I20" s="15">
        <v>32</v>
      </c>
      <c r="J20" s="15">
        <v>32</v>
      </c>
      <c r="K20" s="15">
        <v>18</v>
      </c>
      <c r="L20" s="15">
        <v>10</v>
      </c>
      <c r="M20" s="79">
        <v>4.6079999999999997</v>
      </c>
      <c r="N20" s="94">
        <v>10</v>
      </c>
      <c r="O20" s="63">
        <v>2530</v>
      </c>
      <c r="P20" s="64">
        <f>Table22457891011234567891011121314151617181920212223242526272829303132333438244454647[[#This Row],[PEMBULATAN]]*O20</f>
        <v>25300</v>
      </c>
    </row>
    <row r="21" spans="1:16" ht="24.75" customHeight="1" x14ac:dyDescent="0.2">
      <c r="A21" s="13"/>
      <c r="B21" s="73"/>
      <c r="C21" s="71" t="s">
        <v>1454</v>
      </c>
      <c r="D21" s="76" t="s">
        <v>56</v>
      </c>
      <c r="E21" s="12">
        <v>44520</v>
      </c>
      <c r="F21" s="74" t="s">
        <v>58</v>
      </c>
      <c r="G21" s="12">
        <v>44523</v>
      </c>
      <c r="H21" s="75" t="s">
        <v>845</v>
      </c>
      <c r="I21" s="15">
        <v>32</v>
      </c>
      <c r="J21" s="15">
        <v>32</v>
      </c>
      <c r="K21" s="15">
        <v>18</v>
      </c>
      <c r="L21" s="15">
        <v>10</v>
      </c>
      <c r="M21" s="79">
        <v>4.6079999999999997</v>
      </c>
      <c r="N21" s="94">
        <v>10</v>
      </c>
      <c r="O21" s="63">
        <v>2530</v>
      </c>
      <c r="P21" s="64">
        <f>Table22457891011234567891011121314151617181920212223242526272829303132333438244454647[[#This Row],[PEMBULATAN]]*O21</f>
        <v>25300</v>
      </c>
    </row>
    <row r="22" spans="1:16" ht="24.75" customHeight="1" x14ac:dyDescent="0.2">
      <c r="A22" s="13"/>
      <c r="B22" s="73"/>
      <c r="C22" s="71" t="s">
        <v>1455</v>
      </c>
      <c r="D22" s="76" t="s">
        <v>56</v>
      </c>
      <c r="E22" s="12">
        <v>44520</v>
      </c>
      <c r="F22" s="74" t="s">
        <v>58</v>
      </c>
      <c r="G22" s="12">
        <v>44523</v>
      </c>
      <c r="H22" s="75" t="s">
        <v>845</v>
      </c>
      <c r="I22" s="15">
        <v>36</v>
      </c>
      <c r="J22" s="15">
        <v>36</v>
      </c>
      <c r="K22" s="15">
        <v>20</v>
      </c>
      <c r="L22" s="15">
        <v>7</v>
      </c>
      <c r="M22" s="79">
        <v>6.48</v>
      </c>
      <c r="N22" s="94">
        <v>8</v>
      </c>
      <c r="O22" s="63">
        <v>2530</v>
      </c>
      <c r="P22" s="64">
        <f>Table22457891011234567891011121314151617181920212223242526272829303132333438244454647[[#This Row],[PEMBULATAN]]*O22</f>
        <v>20240</v>
      </c>
    </row>
    <row r="23" spans="1:16" ht="24.75" customHeight="1" x14ac:dyDescent="0.2">
      <c r="A23" s="13"/>
      <c r="B23" s="73"/>
      <c r="C23" s="71" t="s">
        <v>1456</v>
      </c>
      <c r="D23" s="76" t="s">
        <v>56</v>
      </c>
      <c r="E23" s="12">
        <v>44520</v>
      </c>
      <c r="F23" s="74" t="s">
        <v>58</v>
      </c>
      <c r="G23" s="12">
        <v>44523</v>
      </c>
      <c r="H23" s="75" t="s">
        <v>845</v>
      </c>
      <c r="I23" s="15">
        <v>43</v>
      </c>
      <c r="J23" s="15">
        <v>33</v>
      </c>
      <c r="K23" s="15">
        <v>30</v>
      </c>
      <c r="L23" s="15">
        <v>11</v>
      </c>
      <c r="M23" s="79">
        <v>10.6425</v>
      </c>
      <c r="N23" s="94">
        <v>11</v>
      </c>
      <c r="O23" s="63">
        <v>2530</v>
      </c>
      <c r="P23" s="64">
        <f>Table22457891011234567891011121314151617181920212223242526272829303132333438244454647[[#This Row],[PEMBULATAN]]*O23</f>
        <v>27830</v>
      </c>
    </row>
    <row r="24" spans="1:16" ht="24.75" customHeight="1" x14ac:dyDescent="0.2">
      <c r="A24" s="13"/>
      <c r="B24" s="73"/>
      <c r="C24" s="71" t="s">
        <v>1457</v>
      </c>
      <c r="D24" s="76" t="s">
        <v>56</v>
      </c>
      <c r="E24" s="12">
        <v>44520</v>
      </c>
      <c r="F24" s="74" t="s">
        <v>58</v>
      </c>
      <c r="G24" s="12">
        <v>44523</v>
      </c>
      <c r="H24" s="75" t="s">
        <v>845</v>
      </c>
      <c r="I24" s="15">
        <v>43</v>
      </c>
      <c r="J24" s="15">
        <v>33</v>
      </c>
      <c r="K24" s="15">
        <v>30</v>
      </c>
      <c r="L24" s="15">
        <v>9</v>
      </c>
      <c r="M24" s="79">
        <v>10.6425</v>
      </c>
      <c r="N24" s="94">
        <v>10.6425</v>
      </c>
      <c r="O24" s="63">
        <v>2530</v>
      </c>
      <c r="P24" s="64">
        <f>Table22457891011234567891011121314151617181920212223242526272829303132333438244454647[[#This Row],[PEMBULATAN]]*O24</f>
        <v>26925.525000000001</v>
      </c>
    </row>
    <row r="25" spans="1:16" ht="24.75" customHeight="1" x14ac:dyDescent="0.2">
      <c r="A25" s="13"/>
      <c r="B25" s="73"/>
      <c r="C25" s="71" t="s">
        <v>1458</v>
      </c>
      <c r="D25" s="76" t="s">
        <v>56</v>
      </c>
      <c r="E25" s="12">
        <v>44520</v>
      </c>
      <c r="F25" s="74" t="s">
        <v>58</v>
      </c>
      <c r="G25" s="12">
        <v>44523</v>
      </c>
      <c r="H25" s="75" t="s">
        <v>845</v>
      </c>
      <c r="I25" s="15">
        <v>50</v>
      </c>
      <c r="J25" s="15">
        <v>53</v>
      </c>
      <c r="K25" s="15">
        <v>30</v>
      </c>
      <c r="L25" s="15">
        <v>9</v>
      </c>
      <c r="M25" s="79">
        <v>19.875</v>
      </c>
      <c r="N25" s="94">
        <v>19.875</v>
      </c>
      <c r="O25" s="63">
        <v>2530</v>
      </c>
      <c r="P25" s="64">
        <f>Table22457891011234567891011121314151617181920212223242526272829303132333438244454647[[#This Row],[PEMBULATAN]]*O25</f>
        <v>50283.75</v>
      </c>
    </row>
    <row r="26" spans="1:16" ht="24.75" customHeight="1" x14ac:dyDescent="0.2">
      <c r="A26" s="13"/>
      <c r="B26" s="73"/>
      <c r="C26" s="71" t="s">
        <v>1459</v>
      </c>
      <c r="D26" s="76" t="s">
        <v>56</v>
      </c>
      <c r="E26" s="12">
        <v>44520</v>
      </c>
      <c r="F26" s="74" t="s">
        <v>58</v>
      </c>
      <c r="G26" s="12">
        <v>44523</v>
      </c>
      <c r="H26" s="75" t="s">
        <v>845</v>
      </c>
      <c r="I26" s="15">
        <v>36</v>
      </c>
      <c r="J26" s="15">
        <v>55</v>
      </c>
      <c r="K26" s="15">
        <v>10</v>
      </c>
      <c r="L26" s="15">
        <v>5</v>
      </c>
      <c r="M26" s="79">
        <v>4.95</v>
      </c>
      <c r="N26" s="94">
        <v>5</v>
      </c>
      <c r="O26" s="63">
        <v>2530</v>
      </c>
      <c r="P26" s="64">
        <f>Table22457891011234567891011121314151617181920212223242526272829303132333438244454647[[#This Row],[PEMBULATAN]]*O26</f>
        <v>12650</v>
      </c>
    </row>
    <row r="27" spans="1:16" ht="24.75" customHeight="1" x14ac:dyDescent="0.2">
      <c r="A27" s="13"/>
      <c r="B27" s="73"/>
      <c r="C27" s="71" t="s">
        <v>1460</v>
      </c>
      <c r="D27" s="76" t="s">
        <v>56</v>
      </c>
      <c r="E27" s="12">
        <v>44520</v>
      </c>
      <c r="F27" s="74" t="s">
        <v>58</v>
      </c>
      <c r="G27" s="12">
        <v>44523</v>
      </c>
      <c r="H27" s="75" t="s">
        <v>845</v>
      </c>
      <c r="I27" s="15">
        <v>46</v>
      </c>
      <c r="J27" s="15">
        <v>30</v>
      </c>
      <c r="K27" s="15">
        <v>20</v>
      </c>
      <c r="L27" s="15">
        <v>5</v>
      </c>
      <c r="M27" s="79">
        <v>6.9</v>
      </c>
      <c r="N27" s="94">
        <v>6.9</v>
      </c>
      <c r="O27" s="63">
        <v>2530</v>
      </c>
      <c r="P27" s="64">
        <f>Table22457891011234567891011121314151617181920212223242526272829303132333438244454647[[#This Row],[PEMBULATAN]]*O27</f>
        <v>17457</v>
      </c>
    </row>
    <row r="28" spans="1:16" ht="24.75" customHeight="1" x14ac:dyDescent="0.2">
      <c r="A28" s="13"/>
      <c r="B28" s="96"/>
      <c r="C28" s="71" t="s">
        <v>1461</v>
      </c>
      <c r="D28" s="76" t="s">
        <v>56</v>
      </c>
      <c r="E28" s="12">
        <v>44520</v>
      </c>
      <c r="F28" s="74" t="s">
        <v>58</v>
      </c>
      <c r="G28" s="12">
        <v>44523</v>
      </c>
      <c r="H28" s="75" t="s">
        <v>845</v>
      </c>
      <c r="I28" s="15">
        <v>71</v>
      </c>
      <c r="J28" s="15">
        <v>46</v>
      </c>
      <c r="K28" s="15">
        <v>20</v>
      </c>
      <c r="L28" s="15">
        <v>10</v>
      </c>
      <c r="M28" s="79">
        <v>16.329999999999998</v>
      </c>
      <c r="N28" s="94">
        <v>17</v>
      </c>
      <c r="O28" s="63">
        <v>2530</v>
      </c>
      <c r="P28" s="64">
        <f>Table22457891011234567891011121314151617181920212223242526272829303132333438244454647[[#This Row],[PEMBULATAN]]*O28</f>
        <v>43010</v>
      </c>
    </row>
    <row r="29" spans="1:16" ht="24.75" customHeight="1" x14ac:dyDescent="0.2">
      <c r="A29" s="13"/>
      <c r="B29" s="73" t="s">
        <v>1462</v>
      </c>
      <c r="C29" s="71" t="s">
        <v>1463</v>
      </c>
      <c r="D29" s="76" t="s">
        <v>56</v>
      </c>
      <c r="E29" s="12">
        <v>44520</v>
      </c>
      <c r="F29" s="74" t="s">
        <v>58</v>
      </c>
      <c r="G29" s="12">
        <v>44523</v>
      </c>
      <c r="H29" s="75" t="s">
        <v>845</v>
      </c>
      <c r="I29" s="15">
        <v>56</v>
      </c>
      <c r="J29" s="15">
        <v>50</v>
      </c>
      <c r="K29" s="15">
        <v>47</v>
      </c>
      <c r="L29" s="15">
        <v>10</v>
      </c>
      <c r="M29" s="79">
        <v>32.9</v>
      </c>
      <c r="N29" s="94">
        <v>32.9</v>
      </c>
      <c r="O29" s="63">
        <v>2530</v>
      </c>
      <c r="P29" s="64">
        <f>Table22457891011234567891011121314151617181920212223242526272829303132333438244454647[[#This Row],[PEMBULATAN]]*O29</f>
        <v>83237</v>
      </c>
    </row>
    <row r="30" spans="1:16" ht="24.75" customHeight="1" x14ac:dyDescent="0.2">
      <c r="A30" s="13"/>
      <c r="B30" s="73"/>
      <c r="C30" s="71" t="s">
        <v>1464</v>
      </c>
      <c r="D30" s="76" t="s">
        <v>56</v>
      </c>
      <c r="E30" s="12">
        <v>44520</v>
      </c>
      <c r="F30" s="74" t="s">
        <v>58</v>
      </c>
      <c r="G30" s="12">
        <v>44523</v>
      </c>
      <c r="H30" s="75" t="s">
        <v>845</v>
      </c>
      <c r="I30" s="15">
        <v>73</v>
      </c>
      <c r="J30" s="15">
        <v>54</v>
      </c>
      <c r="K30" s="15">
        <v>20</v>
      </c>
      <c r="L30" s="15">
        <v>13</v>
      </c>
      <c r="M30" s="79">
        <v>19.71</v>
      </c>
      <c r="N30" s="94">
        <v>19.71</v>
      </c>
      <c r="O30" s="63">
        <v>2530</v>
      </c>
      <c r="P30" s="64">
        <f>Table22457891011234567891011121314151617181920212223242526272829303132333438244454647[[#This Row],[PEMBULATAN]]*O30</f>
        <v>49866.3</v>
      </c>
    </row>
    <row r="31" spans="1:16" ht="24.75" customHeight="1" x14ac:dyDescent="0.2">
      <c r="A31" s="13"/>
      <c r="B31" s="73"/>
      <c r="C31" s="71" t="s">
        <v>1465</v>
      </c>
      <c r="D31" s="76" t="s">
        <v>56</v>
      </c>
      <c r="E31" s="12">
        <v>44520</v>
      </c>
      <c r="F31" s="74" t="s">
        <v>58</v>
      </c>
      <c r="G31" s="12">
        <v>44523</v>
      </c>
      <c r="H31" s="75" t="s">
        <v>845</v>
      </c>
      <c r="I31" s="15">
        <v>50</v>
      </c>
      <c r="J31" s="15">
        <v>31</v>
      </c>
      <c r="K31" s="15">
        <v>39</v>
      </c>
      <c r="L31" s="15">
        <v>4</v>
      </c>
      <c r="M31" s="79">
        <v>15.112500000000001</v>
      </c>
      <c r="N31" s="94">
        <v>15.112500000000001</v>
      </c>
      <c r="O31" s="63">
        <v>2530</v>
      </c>
      <c r="P31" s="64">
        <f>Table22457891011234567891011121314151617181920212223242526272829303132333438244454647[[#This Row],[PEMBULATAN]]*O31</f>
        <v>38234.625</v>
      </c>
    </row>
    <row r="32" spans="1:16" ht="24.75" customHeight="1" x14ac:dyDescent="0.2">
      <c r="A32" s="13"/>
      <c r="B32" s="73"/>
      <c r="C32" s="71" t="s">
        <v>1466</v>
      </c>
      <c r="D32" s="76" t="s">
        <v>56</v>
      </c>
      <c r="E32" s="12">
        <v>44520</v>
      </c>
      <c r="F32" s="74" t="s">
        <v>58</v>
      </c>
      <c r="G32" s="12">
        <v>44523</v>
      </c>
      <c r="H32" s="75" t="s">
        <v>845</v>
      </c>
      <c r="I32" s="15">
        <v>93</v>
      </c>
      <c r="J32" s="15">
        <v>52</v>
      </c>
      <c r="K32" s="15">
        <v>30</v>
      </c>
      <c r="L32" s="15">
        <v>24</v>
      </c>
      <c r="M32" s="79">
        <v>36.270000000000003</v>
      </c>
      <c r="N32" s="94">
        <v>36.270000000000003</v>
      </c>
      <c r="O32" s="63">
        <v>2530</v>
      </c>
      <c r="P32" s="64">
        <f>Table22457891011234567891011121314151617181920212223242526272829303132333438244454647[[#This Row],[PEMBULATAN]]*O32</f>
        <v>91763.1</v>
      </c>
    </row>
    <row r="33" spans="1:16" ht="24.75" customHeight="1" x14ac:dyDescent="0.2">
      <c r="A33" s="13"/>
      <c r="B33" s="73"/>
      <c r="C33" s="71" t="s">
        <v>1467</v>
      </c>
      <c r="D33" s="76" t="s">
        <v>56</v>
      </c>
      <c r="E33" s="12">
        <v>44520</v>
      </c>
      <c r="F33" s="74" t="s">
        <v>58</v>
      </c>
      <c r="G33" s="12">
        <v>44523</v>
      </c>
      <c r="H33" s="75" t="s">
        <v>845</v>
      </c>
      <c r="I33" s="15">
        <v>91</v>
      </c>
      <c r="J33" s="15">
        <v>53</v>
      </c>
      <c r="K33" s="15">
        <v>30</v>
      </c>
      <c r="L33" s="15">
        <v>14</v>
      </c>
      <c r="M33" s="79">
        <v>36.172499999999999</v>
      </c>
      <c r="N33" s="94">
        <v>36.172499999999999</v>
      </c>
      <c r="O33" s="63">
        <v>2530</v>
      </c>
      <c r="P33" s="64">
        <f>Table22457891011234567891011121314151617181920212223242526272829303132333438244454647[[#This Row],[PEMBULATAN]]*O33</f>
        <v>91516.425000000003</v>
      </c>
    </row>
    <row r="34" spans="1:16" ht="24.75" customHeight="1" x14ac:dyDescent="0.2">
      <c r="A34" s="13"/>
      <c r="B34" s="73"/>
      <c r="C34" s="71" t="s">
        <v>1468</v>
      </c>
      <c r="D34" s="76" t="s">
        <v>56</v>
      </c>
      <c r="E34" s="12">
        <v>44520</v>
      </c>
      <c r="F34" s="74" t="s">
        <v>58</v>
      </c>
      <c r="G34" s="12">
        <v>44523</v>
      </c>
      <c r="H34" s="75" t="s">
        <v>845</v>
      </c>
      <c r="I34" s="15">
        <v>100</v>
      </c>
      <c r="J34" s="15">
        <v>53</v>
      </c>
      <c r="K34" s="15">
        <v>32</v>
      </c>
      <c r="L34" s="15">
        <v>18</v>
      </c>
      <c r="M34" s="79">
        <v>42.4</v>
      </c>
      <c r="N34" s="94">
        <v>43</v>
      </c>
      <c r="O34" s="63">
        <v>2530</v>
      </c>
      <c r="P34" s="64">
        <f>Table22457891011234567891011121314151617181920212223242526272829303132333438244454647[[#This Row],[PEMBULATAN]]*O34</f>
        <v>108790</v>
      </c>
    </row>
    <row r="35" spans="1:16" ht="24.75" customHeight="1" x14ac:dyDescent="0.2">
      <c r="A35" s="13"/>
      <c r="B35" s="73"/>
      <c r="C35" s="71" t="s">
        <v>1469</v>
      </c>
      <c r="D35" s="76" t="s">
        <v>56</v>
      </c>
      <c r="E35" s="12">
        <v>44520</v>
      </c>
      <c r="F35" s="74" t="s">
        <v>58</v>
      </c>
      <c r="G35" s="12">
        <v>44523</v>
      </c>
      <c r="H35" s="75" t="s">
        <v>845</v>
      </c>
      <c r="I35" s="15">
        <v>60</v>
      </c>
      <c r="J35" s="15">
        <v>35</v>
      </c>
      <c r="K35" s="15">
        <v>25</v>
      </c>
      <c r="L35" s="15">
        <v>6</v>
      </c>
      <c r="M35" s="79">
        <v>13.125</v>
      </c>
      <c r="N35" s="94">
        <v>13.125</v>
      </c>
      <c r="O35" s="63">
        <v>2530</v>
      </c>
      <c r="P35" s="64">
        <f>Table22457891011234567891011121314151617181920212223242526272829303132333438244454647[[#This Row],[PEMBULATAN]]*O35</f>
        <v>33206.25</v>
      </c>
    </row>
    <row r="36" spans="1:16" ht="24.75" customHeight="1" x14ac:dyDescent="0.2">
      <c r="A36" s="13"/>
      <c r="B36" s="73"/>
      <c r="C36" s="71" t="s">
        <v>1470</v>
      </c>
      <c r="D36" s="76" t="s">
        <v>56</v>
      </c>
      <c r="E36" s="12">
        <v>44520</v>
      </c>
      <c r="F36" s="74" t="s">
        <v>58</v>
      </c>
      <c r="G36" s="12">
        <v>44523</v>
      </c>
      <c r="H36" s="75" t="s">
        <v>845</v>
      </c>
      <c r="I36" s="15">
        <v>160</v>
      </c>
      <c r="J36" s="15">
        <v>51</v>
      </c>
      <c r="K36" s="15">
        <v>20</v>
      </c>
      <c r="L36" s="15">
        <v>8</v>
      </c>
      <c r="M36" s="79">
        <v>40.799999999999997</v>
      </c>
      <c r="N36" s="94">
        <v>40.799999999999997</v>
      </c>
      <c r="O36" s="63">
        <v>2530</v>
      </c>
      <c r="P36" s="64">
        <f>Table22457891011234567891011121314151617181920212223242526272829303132333438244454647[[#This Row],[PEMBULATAN]]*O36</f>
        <v>103224</v>
      </c>
    </row>
    <row r="37" spans="1:16" ht="24.75" customHeight="1" x14ac:dyDescent="0.2">
      <c r="A37" s="13"/>
      <c r="B37" s="73"/>
      <c r="C37" s="71" t="s">
        <v>1471</v>
      </c>
      <c r="D37" s="76" t="s">
        <v>56</v>
      </c>
      <c r="E37" s="12">
        <v>44520</v>
      </c>
      <c r="F37" s="74" t="s">
        <v>58</v>
      </c>
      <c r="G37" s="12">
        <v>44523</v>
      </c>
      <c r="H37" s="75" t="s">
        <v>845</v>
      </c>
      <c r="I37" s="15">
        <v>100</v>
      </c>
      <c r="J37" s="15">
        <v>53</v>
      </c>
      <c r="K37" s="15">
        <v>34</v>
      </c>
      <c r="L37" s="15">
        <v>34</v>
      </c>
      <c r="M37" s="79">
        <v>45.05</v>
      </c>
      <c r="N37" s="94">
        <v>45.05</v>
      </c>
      <c r="O37" s="63">
        <v>2530</v>
      </c>
      <c r="P37" s="64">
        <f>Table22457891011234567891011121314151617181920212223242526272829303132333438244454647[[#This Row],[PEMBULATAN]]*O37</f>
        <v>113976.5</v>
      </c>
    </row>
    <row r="38" spans="1:16" ht="24.75" customHeight="1" x14ac:dyDescent="0.2">
      <c r="A38" s="13"/>
      <c r="B38" s="73"/>
      <c r="C38" s="71" t="s">
        <v>1472</v>
      </c>
      <c r="D38" s="76" t="s">
        <v>56</v>
      </c>
      <c r="E38" s="12">
        <v>44520</v>
      </c>
      <c r="F38" s="74" t="s">
        <v>58</v>
      </c>
      <c r="G38" s="12">
        <v>44523</v>
      </c>
      <c r="H38" s="75" t="s">
        <v>845</v>
      </c>
      <c r="I38" s="15">
        <v>80</v>
      </c>
      <c r="J38" s="15">
        <v>32</v>
      </c>
      <c r="K38" s="15">
        <v>32</v>
      </c>
      <c r="L38" s="15">
        <v>20</v>
      </c>
      <c r="M38" s="79">
        <v>20.48</v>
      </c>
      <c r="N38" s="94">
        <v>21</v>
      </c>
      <c r="O38" s="63">
        <v>2530</v>
      </c>
      <c r="P38" s="64">
        <f>Table22457891011234567891011121314151617181920212223242526272829303132333438244454647[[#This Row],[PEMBULATAN]]*O38</f>
        <v>53130</v>
      </c>
    </row>
    <row r="39" spans="1:16" ht="24.75" customHeight="1" x14ac:dyDescent="0.2">
      <c r="A39" s="13"/>
      <c r="B39" s="73"/>
      <c r="C39" s="71" t="s">
        <v>1473</v>
      </c>
      <c r="D39" s="76" t="s">
        <v>56</v>
      </c>
      <c r="E39" s="12">
        <v>44520</v>
      </c>
      <c r="F39" s="74" t="s">
        <v>58</v>
      </c>
      <c r="G39" s="12">
        <v>44523</v>
      </c>
      <c r="H39" s="75" t="s">
        <v>845</v>
      </c>
      <c r="I39" s="15">
        <v>83</v>
      </c>
      <c r="J39" s="15">
        <v>42</v>
      </c>
      <c r="K39" s="15">
        <v>23</v>
      </c>
      <c r="L39" s="15">
        <v>12</v>
      </c>
      <c r="M39" s="79">
        <v>20.044499999999999</v>
      </c>
      <c r="N39" s="94">
        <v>20.044499999999999</v>
      </c>
      <c r="O39" s="63">
        <v>2530</v>
      </c>
      <c r="P39" s="64">
        <f>Table22457891011234567891011121314151617181920212223242526272829303132333438244454647[[#This Row],[PEMBULATAN]]*O39</f>
        <v>50712.584999999999</v>
      </c>
    </row>
    <row r="40" spans="1:16" ht="24.75" customHeight="1" x14ac:dyDescent="0.2">
      <c r="A40" s="13"/>
      <c r="B40" s="73"/>
      <c r="C40" s="71" t="s">
        <v>1474</v>
      </c>
      <c r="D40" s="76" t="s">
        <v>56</v>
      </c>
      <c r="E40" s="12">
        <v>44520</v>
      </c>
      <c r="F40" s="74" t="s">
        <v>58</v>
      </c>
      <c r="G40" s="12">
        <v>44523</v>
      </c>
      <c r="H40" s="75" t="s">
        <v>845</v>
      </c>
      <c r="I40" s="15">
        <v>84</v>
      </c>
      <c r="J40" s="15">
        <v>10</v>
      </c>
      <c r="K40" s="15">
        <v>52</v>
      </c>
      <c r="L40" s="15">
        <v>10</v>
      </c>
      <c r="M40" s="79">
        <v>10.92</v>
      </c>
      <c r="N40" s="94">
        <v>10.92</v>
      </c>
      <c r="O40" s="63">
        <v>2530</v>
      </c>
      <c r="P40" s="64">
        <f>Table22457891011234567891011121314151617181920212223242526272829303132333438244454647[[#This Row],[PEMBULATAN]]*O40</f>
        <v>27627.599999999999</v>
      </c>
    </row>
    <row r="41" spans="1:16" ht="24.75" customHeight="1" x14ac:dyDescent="0.2">
      <c r="A41" s="13"/>
      <c r="B41" s="73"/>
      <c r="C41" s="71" t="s">
        <v>1475</v>
      </c>
      <c r="D41" s="76" t="s">
        <v>56</v>
      </c>
      <c r="E41" s="12">
        <v>44520</v>
      </c>
      <c r="F41" s="74" t="s">
        <v>58</v>
      </c>
      <c r="G41" s="12">
        <v>44523</v>
      </c>
      <c r="H41" s="75" t="s">
        <v>845</v>
      </c>
      <c r="I41" s="15">
        <v>60</v>
      </c>
      <c r="J41" s="15">
        <v>64</v>
      </c>
      <c r="K41" s="15">
        <v>22</v>
      </c>
      <c r="L41" s="15">
        <v>6</v>
      </c>
      <c r="M41" s="79">
        <v>21.12</v>
      </c>
      <c r="N41" s="94">
        <v>21.12</v>
      </c>
      <c r="O41" s="63">
        <v>2530</v>
      </c>
      <c r="P41" s="64">
        <f>Table22457891011234567891011121314151617181920212223242526272829303132333438244454647[[#This Row],[PEMBULATAN]]*O41</f>
        <v>53433.600000000006</v>
      </c>
    </row>
    <row r="42" spans="1:16" ht="24.75" customHeight="1" x14ac:dyDescent="0.2">
      <c r="A42" s="13"/>
      <c r="B42" s="73"/>
      <c r="C42" s="71" t="s">
        <v>1476</v>
      </c>
      <c r="D42" s="76" t="s">
        <v>56</v>
      </c>
      <c r="E42" s="12">
        <v>44520</v>
      </c>
      <c r="F42" s="74" t="s">
        <v>58</v>
      </c>
      <c r="G42" s="12">
        <v>44523</v>
      </c>
      <c r="H42" s="75" t="s">
        <v>845</v>
      </c>
      <c r="I42" s="15">
        <v>63</v>
      </c>
      <c r="J42" s="15">
        <v>63</v>
      </c>
      <c r="K42" s="15">
        <v>44</v>
      </c>
      <c r="L42" s="15">
        <v>20</v>
      </c>
      <c r="M42" s="79">
        <v>43.658999999999999</v>
      </c>
      <c r="N42" s="94">
        <v>43.658999999999999</v>
      </c>
      <c r="O42" s="63">
        <v>2530</v>
      </c>
      <c r="P42" s="64">
        <f>Table22457891011234567891011121314151617181920212223242526272829303132333438244454647[[#This Row],[PEMBULATAN]]*O42</f>
        <v>110457.27</v>
      </c>
    </row>
    <row r="43" spans="1:16" ht="24.75" customHeight="1" x14ac:dyDescent="0.2">
      <c r="A43" s="13"/>
      <c r="B43" s="73"/>
      <c r="C43" s="71" t="s">
        <v>1477</v>
      </c>
      <c r="D43" s="76" t="s">
        <v>56</v>
      </c>
      <c r="E43" s="12">
        <v>44520</v>
      </c>
      <c r="F43" s="74" t="s">
        <v>58</v>
      </c>
      <c r="G43" s="12">
        <v>44523</v>
      </c>
      <c r="H43" s="75" t="s">
        <v>845</v>
      </c>
      <c r="I43" s="15">
        <v>40</v>
      </c>
      <c r="J43" s="15">
        <v>23</v>
      </c>
      <c r="K43" s="15">
        <v>28</v>
      </c>
      <c r="L43" s="15">
        <v>5</v>
      </c>
      <c r="M43" s="79">
        <v>6.44</v>
      </c>
      <c r="N43" s="94">
        <v>7</v>
      </c>
      <c r="O43" s="63">
        <v>2530</v>
      </c>
      <c r="P43" s="64">
        <f>Table22457891011234567891011121314151617181920212223242526272829303132333438244454647[[#This Row],[PEMBULATAN]]*O43</f>
        <v>17710</v>
      </c>
    </row>
    <row r="44" spans="1:16" ht="24.75" customHeight="1" x14ac:dyDescent="0.2">
      <c r="A44" s="13"/>
      <c r="B44" s="73"/>
      <c r="C44" s="71" t="s">
        <v>1478</v>
      </c>
      <c r="D44" s="76" t="s">
        <v>56</v>
      </c>
      <c r="E44" s="12">
        <v>44520</v>
      </c>
      <c r="F44" s="74" t="s">
        <v>58</v>
      </c>
      <c r="G44" s="12">
        <v>44523</v>
      </c>
      <c r="H44" s="75" t="s">
        <v>845</v>
      </c>
      <c r="I44" s="15">
        <v>51</v>
      </c>
      <c r="J44" s="15">
        <v>51</v>
      </c>
      <c r="K44" s="15">
        <v>20</v>
      </c>
      <c r="L44" s="15">
        <v>6</v>
      </c>
      <c r="M44" s="79">
        <v>13.005000000000001</v>
      </c>
      <c r="N44" s="94">
        <v>13.005000000000001</v>
      </c>
      <c r="O44" s="63">
        <v>2530</v>
      </c>
      <c r="P44" s="64">
        <f>Table22457891011234567891011121314151617181920212223242526272829303132333438244454647[[#This Row],[PEMBULATAN]]*O44</f>
        <v>32902.65</v>
      </c>
    </row>
    <row r="45" spans="1:16" ht="24.75" customHeight="1" x14ac:dyDescent="0.2">
      <c r="A45" s="13"/>
      <c r="B45" s="73"/>
      <c r="C45" s="71" t="s">
        <v>1479</v>
      </c>
      <c r="D45" s="76" t="s">
        <v>56</v>
      </c>
      <c r="E45" s="12">
        <v>44520</v>
      </c>
      <c r="F45" s="74" t="s">
        <v>58</v>
      </c>
      <c r="G45" s="12">
        <v>44523</v>
      </c>
      <c r="H45" s="75" t="s">
        <v>845</v>
      </c>
      <c r="I45" s="15">
        <v>50</v>
      </c>
      <c r="J45" s="15">
        <v>34</v>
      </c>
      <c r="K45" s="15">
        <v>10</v>
      </c>
      <c r="L45" s="15">
        <v>4</v>
      </c>
      <c r="M45" s="79">
        <v>4.25</v>
      </c>
      <c r="N45" s="94">
        <v>4.25</v>
      </c>
      <c r="O45" s="63">
        <v>2530</v>
      </c>
      <c r="P45" s="64">
        <f>Table22457891011234567891011121314151617181920212223242526272829303132333438244454647[[#This Row],[PEMBULATAN]]*O45</f>
        <v>10752.5</v>
      </c>
    </row>
    <row r="46" spans="1:16" ht="24.75" customHeight="1" x14ac:dyDescent="0.2">
      <c r="A46" s="13"/>
      <c r="B46" s="73"/>
      <c r="C46" s="71" t="s">
        <v>1480</v>
      </c>
      <c r="D46" s="76" t="s">
        <v>56</v>
      </c>
      <c r="E46" s="12">
        <v>44520</v>
      </c>
      <c r="F46" s="74" t="s">
        <v>58</v>
      </c>
      <c r="G46" s="12">
        <v>44523</v>
      </c>
      <c r="H46" s="75" t="s">
        <v>845</v>
      </c>
      <c r="I46" s="15">
        <v>70</v>
      </c>
      <c r="J46" s="15">
        <v>30</v>
      </c>
      <c r="K46" s="15">
        <v>47</v>
      </c>
      <c r="L46" s="15">
        <v>16</v>
      </c>
      <c r="M46" s="79">
        <v>24.675000000000001</v>
      </c>
      <c r="N46" s="94">
        <v>24.675000000000001</v>
      </c>
      <c r="O46" s="63">
        <v>2530</v>
      </c>
      <c r="P46" s="64">
        <f>Table22457891011234567891011121314151617181920212223242526272829303132333438244454647[[#This Row],[PEMBULATAN]]*O46</f>
        <v>62427.75</v>
      </c>
    </row>
    <row r="47" spans="1:16" ht="24.75" customHeight="1" x14ac:dyDescent="0.2">
      <c r="A47" s="13"/>
      <c r="B47" s="73"/>
      <c r="C47" s="71" t="s">
        <v>1481</v>
      </c>
      <c r="D47" s="76" t="s">
        <v>56</v>
      </c>
      <c r="E47" s="12">
        <v>44520</v>
      </c>
      <c r="F47" s="74" t="s">
        <v>58</v>
      </c>
      <c r="G47" s="12">
        <v>44523</v>
      </c>
      <c r="H47" s="75" t="s">
        <v>845</v>
      </c>
      <c r="I47" s="15">
        <v>153</v>
      </c>
      <c r="J47" s="15">
        <v>80</v>
      </c>
      <c r="K47" s="15">
        <v>20</v>
      </c>
      <c r="L47" s="15">
        <v>15</v>
      </c>
      <c r="M47" s="79">
        <v>61.2</v>
      </c>
      <c r="N47" s="94">
        <v>61.2</v>
      </c>
      <c r="O47" s="63">
        <v>2530</v>
      </c>
      <c r="P47" s="64">
        <f>Table22457891011234567891011121314151617181920212223242526272829303132333438244454647[[#This Row],[PEMBULATAN]]*O47</f>
        <v>154836</v>
      </c>
    </row>
    <row r="48" spans="1:16" ht="24.75" customHeight="1" x14ac:dyDescent="0.2">
      <c r="A48" s="13"/>
      <c r="B48" s="73"/>
      <c r="C48" s="71" t="s">
        <v>1482</v>
      </c>
      <c r="D48" s="76" t="s">
        <v>56</v>
      </c>
      <c r="E48" s="12">
        <v>44520</v>
      </c>
      <c r="F48" s="74" t="s">
        <v>58</v>
      </c>
      <c r="G48" s="12">
        <v>44523</v>
      </c>
      <c r="H48" s="75" t="s">
        <v>845</v>
      </c>
      <c r="I48" s="15">
        <v>30</v>
      </c>
      <c r="J48" s="15">
        <v>25</v>
      </c>
      <c r="K48" s="15">
        <v>24</v>
      </c>
      <c r="L48" s="15">
        <v>4</v>
      </c>
      <c r="M48" s="79">
        <v>4.5</v>
      </c>
      <c r="N48" s="94">
        <v>6</v>
      </c>
      <c r="O48" s="63">
        <v>2530</v>
      </c>
      <c r="P48" s="64">
        <f>Table22457891011234567891011121314151617181920212223242526272829303132333438244454647[[#This Row],[PEMBULATAN]]*O48</f>
        <v>15180</v>
      </c>
    </row>
    <row r="49" spans="1:16" ht="24.75" customHeight="1" x14ac:dyDescent="0.2">
      <c r="A49" s="13"/>
      <c r="B49" s="73"/>
      <c r="C49" s="71" t="s">
        <v>1483</v>
      </c>
      <c r="D49" s="76" t="s">
        <v>56</v>
      </c>
      <c r="E49" s="12">
        <v>44520</v>
      </c>
      <c r="F49" s="74" t="s">
        <v>58</v>
      </c>
      <c r="G49" s="12">
        <v>44523</v>
      </c>
      <c r="H49" s="75" t="s">
        <v>845</v>
      </c>
      <c r="I49" s="15">
        <v>54</v>
      </c>
      <c r="J49" s="15">
        <v>31</v>
      </c>
      <c r="K49" s="15">
        <v>28</v>
      </c>
      <c r="L49" s="15">
        <v>1</v>
      </c>
      <c r="M49" s="79">
        <v>11.718</v>
      </c>
      <c r="N49" s="94">
        <v>11.718</v>
      </c>
      <c r="O49" s="63">
        <v>2530</v>
      </c>
      <c r="P49" s="64">
        <f>Table22457891011234567891011121314151617181920212223242526272829303132333438244454647[[#This Row],[PEMBULATAN]]*O49</f>
        <v>29646.54</v>
      </c>
    </row>
    <row r="50" spans="1:16" ht="24.75" customHeight="1" x14ac:dyDescent="0.2">
      <c r="A50" s="13"/>
      <c r="B50" s="73"/>
      <c r="C50" s="71" t="s">
        <v>1484</v>
      </c>
      <c r="D50" s="76" t="s">
        <v>56</v>
      </c>
      <c r="E50" s="12">
        <v>44520</v>
      </c>
      <c r="F50" s="74" t="s">
        <v>58</v>
      </c>
      <c r="G50" s="12">
        <v>44523</v>
      </c>
      <c r="H50" s="75" t="s">
        <v>845</v>
      </c>
      <c r="I50" s="15">
        <v>40</v>
      </c>
      <c r="J50" s="15">
        <v>38</v>
      </c>
      <c r="K50" s="15">
        <v>20</v>
      </c>
      <c r="L50" s="15">
        <v>8</v>
      </c>
      <c r="M50" s="79">
        <v>7.6</v>
      </c>
      <c r="N50" s="94">
        <v>8</v>
      </c>
      <c r="O50" s="63">
        <v>2530</v>
      </c>
      <c r="P50" s="64">
        <f>Table22457891011234567891011121314151617181920212223242526272829303132333438244454647[[#This Row],[PEMBULATAN]]*O50</f>
        <v>20240</v>
      </c>
    </row>
    <row r="51" spans="1:16" ht="24.75" customHeight="1" x14ac:dyDescent="0.2">
      <c r="A51" s="13"/>
      <c r="B51" s="73"/>
      <c r="C51" s="71" t="s">
        <v>1485</v>
      </c>
      <c r="D51" s="76" t="s">
        <v>56</v>
      </c>
      <c r="E51" s="12">
        <v>44520</v>
      </c>
      <c r="F51" s="74" t="s">
        <v>58</v>
      </c>
      <c r="G51" s="12">
        <v>44523</v>
      </c>
      <c r="H51" s="75" t="s">
        <v>845</v>
      </c>
      <c r="I51" s="15">
        <v>91</v>
      </c>
      <c r="J51" s="15">
        <v>58</v>
      </c>
      <c r="K51" s="15">
        <v>15</v>
      </c>
      <c r="L51" s="15">
        <v>10</v>
      </c>
      <c r="M51" s="79">
        <v>19.7925</v>
      </c>
      <c r="N51" s="94">
        <v>19.7925</v>
      </c>
      <c r="O51" s="63">
        <v>2530</v>
      </c>
      <c r="P51" s="64">
        <f>Table22457891011234567891011121314151617181920212223242526272829303132333438244454647[[#This Row],[PEMBULATAN]]*O51</f>
        <v>50075.025000000001</v>
      </c>
    </row>
    <row r="52" spans="1:16" ht="24.75" customHeight="1" x14ac:dyDescent="0.2">
      <c r="A52" s="13"/>
      <c r="B52" s="73"/>
      <c r="C52" s="71" t="s">
        <v>1486</v>
      </c>
      <c r="D52" s="76" t="s">
        <v>56</v>
      </c>
      <c r="E52" s="12">
        <v>44520</v>
      </c>
      <c r="F52" s="74" t="s">
        <v>58</v>
      </c>
      <c r="G52" s="12">
        <v>44523</v>
      </c>
      <c r="H52" s="75" t="s">
        <v>845</v>
      </c>
      <c r="I52" s="15">
        <v>78</v>
      </c>
      <c r="J52" s="15">
        <v>58</v>
      </c>
      <c r="K52" s="15">
        <v>23</v>
      </c>
      <c r="L52" s="15">
        <v>8</v>
      </c>
      <c r="M52" s="79">
        <v>26.013000000000002</v>
      </c>
      <c r="N52" s="94">
        <v>26.013000000000002</v>
      </c>
      <c r="O52" s="63">
        <v>2530</v>
      </c>
      <c r="P52" s="64">
        <f>Table22457891011234567891011121314151617181920212223242526272829303132333438244454647[[#This Row],[PEMBULATAN]]*O52</f>
        <v>65812.89</v>
      </c>
    </row>
    <row r="53" spans="1:16" ht="24.75" customHeight="1" x14ac:dyDescent="0.2">
      <c r="A53" s="13"/>
      <c r="B53" s="73"/>
      <c r="C53" s="71" t="s">
        <v>1487</v>
      </c>
      <c r="D53" s="76" t="s">
        <v>56</v>
      </c>
      <c r="E53" s="12">
        <v>44520</v>
      </c>
      <c r="F53" s="74" t="s">
        <v>58</v>
      </c>
      <c r="G53" s="12">
        <v>44523</v>
      </c>
      <c r="H53" s="75" t="s">
        <v>845</v>
      </c>
      <c r="I53" s="15">
        <v>71</v>
      </c>
      <c r="J53" s="15">
        <v>59</v>
      </c>
      <c r="K53" s="15">
        <v>13</v>
      </c>
      <c r="L53" s="15">
        <v>10</v>
      </c>
      <c r="M53" s="79">
        <v>13.61425</v>
      </c>
      <c r="N53" s="94">
        <v>13.61425</v>
      </c>
      <c r="O53" s="63">
        <v>2530</v>
      </c>
      <c r="P53" s="64">
        <f>Table22457891011234567891011121314151617181920212223242526272829303132333438244454647[[#This Row],[PEMBULATAN]]*O53</f>
        <v>34444.052499999998</v>
      </c>
    </row>
    <row r="54" spans="1:16" ht="24.75" customHeight="1" x14ac:dyDescent="0.2">
      <c r="A54" s="13"/>
      <c r="B54" s="73"/>
      <c r="C54" s="71" t="s">
        <v>1488</v>
      </c>
      <c r="D54" s="76" t="s">
        <v>56</v>
      </c>
      <c r="E54" s="12">
        <v>44520</v>
      </c>
      <c r="F54" s="74" t="s">
        <v>58</v>
      </c>
      <c r="G54" s="12">
        <v>44523</v>
      </c>
      <c r="H54" s="75" t="s">
        <v>845</v>
      </c>
      <c r="I54" s="15">
        <v>42</v>
      </c>
      <c r="J54" s="15">
        <v>31</v>
      </c>
      <c r="K54" s="15">
        <v>10</v>
      </c>
      <c r="L54" s="15">
        <v>2</v>
      </c>
      <c r="M54" s="79">
        <v>3.2549999999999999</v>
      </c>
      <c r="N54" s="94">
        <v>3.2549999999999999</v>
      </c>
      <c r="O54" s="63">
        <v>2530</v>
      </c>
      <c r="P54" s="64">
        <f>Table22457891011234567891011121314151617181920212223242526272829303132333438244454647[[#This Row],[PEMBULATAN]]*O54</f>
        <v>8235.15</v>
      </c>
    </row>
    <row r="55" spans="1:16" ht="24.75" customHeight="1" x14ac:dyDescent="0.2">
      <c r="A55" s="13"/>
      <c r="B55" s="73"/>
      <c r="C55" s="71" t="s">
        <v>1489</v>
      </c>
      <c r="D55" s="76" t="s">
        <v>56</v>
      </c>
      <c r="E55" s="12">
        <v>44520</v>
      </c>
      <c r="F55" s="74" t="s">
        <v>58</v>
      </c>
      <c r="G55" s="12">
        <v>44523</v>
      </c>
      <c r="H55" s="75" t="s">
        <v>845</v>
      </c>
      <c r="I55" s="15">
        <v>94</v>
      </c>
      <c r="J55" s="15">
        <v>59</v>
      </c>
      <c r="K55" s="15">
        <v>31</v>
      </c>
      <c r="L55" s="15">
        <v>29</v>
      </c>
      <c r="M55" s="79">
        <v>42.981499999999997</v>
      </c>
      <c r="N55" s="94">
        <v>42.981499999999997</v>
      </c>
      <c r="O55" s="63">
        <v>2530</v>
      </c>
      <c r="P55" s="64">
        <f>Table22457891011234567891011121314151617181920212223242526272829303132333438244454647[[#This Row],[PEMBULATAN]]*O55</f>
        <v>108743.19499999999</v>
      </c>
    </row>
    <row r="56" spans="1:16" ht="24.75" customHeight="1" x14ac:dyDescent="0.2">
      <c r="A56" s="13"/>
      <c r="B56" s="73"/>
      <c r="C56" s="71" t="s">
        <v>1490</v>
      </c>
      <c r="D56" s="76" t="s">
        <v>56</v>
      </c>
      <c r="E56" s="12">
        <v>44520</v>
      </c>
      <c r="F56" s="74" t="s">
        <v>58</v>
      </c>
      <c r="G56" s="12">
        <v>44523</v>
      </c>
      <c r="H56" s="75" t="s">
        <v>845</v>
      </c>
      <c r="I56" s="15">
        <v>91</v>
      </c>
      <c r="J56" s="15">
        <v>68</v>
      </c>
      <c r="K56" s="15">
        <v>22</v>
      </c>
      <c r="L56" s="15">
        <v>13</v>
      </c>
      <c r="M56" s="79">
        <v>34.033999999999999</v>
      </c>
      <c r="N56" s="94">
        <v>34.033999999999999</v>
      </c>
      <c r="O56" s="63">
        <v>2530</v>
      </c>
      <c r="P56" s="64">
        <f>Table22457891011234567891011121314151617181920212223242526272829303132333438244454647[[#This Row],[PEMBULATAN]]*O56</f>
        <v>86106.02</v>
      </c>
    </row>
    <row r="57" spans="1:16" ht="24.75" customHeight="1" x14ac:dyDescent="0.2">
      <c r="A57" s="13"/>
      <c r="B57" s="73"/>
      <c r="C57" s="71" t="s">
        <v>1491</v>
      </c>
      <c r="D57" s="76" t="s">
        <v>56</v>
      </c>
      <c r="E57" s="12">
        <v>44520</v>
      </c>
      <c r="F57" s="74" t="s">
        <v>58</v>
      </c>
      <c r="G57" s="12">
        <v>44523</v>
      </c>
      <c r="H57" s="75" t="s">
        <v>845</v>
      </c>
      <c r="I57" s="15">
        <v>60</v>
      </c>
      <c r="J57" s="15">
        <v>62</v>
      </c>
      <c r="K57" s="15">
        <v>12</v>
      </c>
      <c r="L57" s="15">
        <v>4</v>
      </c>
      <c r="M57" s="79">
        <v>11.16</v>
      </c>
      <c r="N57" s="94">
        <v>11.16</v>
      </c>
      <c r="O57" s="63">
        <v>2530</v>
      </c>
      <c r="P57" s="64">
        <f>Table22457891011234567891011121314151617181920212223242526272829303132333438244454647[[#This Row],[PEMBULATAN]]*O57</f>
        <v>28234.799999999999</v>
      </c>
    </row>
    <row r="58" spans="1:16" ht="24.75" customHeight="1" x14ac:dyDescent="0.2">
      <c r="A58" s="13"/>
      <c r="B58" s="73"/>
      <c r="C58" s="71" t="s">
        <v>1492</v>
      </c>
      <c r="D58" s="76" t="s">
        <v>56</v>
      </c>
      <c r="E58" s="12">
        <v>44520</v>
      </c>
      <c r="F58" s="74" t="s">
        <v>58</v>
      </c>
      <c r="G58" s="12">
        <v>44523</v>
      </c>
      <c r="H58" s="75" t="s">
        <v>845</v>
      </c>
      <c r="I58" s="15">
        <v>55</v>
      </c>
      <c r="J58" s="15">
        <v>42</v>
      </c>
      <c r="K58" s="15">
        <v>26</v>
      </c>
      <c r="L58" s="15">
        <v>10</v>
      </c>
      <c r="M58" s="79">
        <v>15.015000000000001</v>
      </c>
      <c r="N58" s="94">
        <v>15.015000000000001</v>
      </c>
      <c r="O58" s="63">
        <v>2530</v>
      </c>
      <c r="P58" s="64">
        <f>Table22457891011234567891011121314151617181920212223242526272829303132333438244454647[[#This Row],[PEMBULATAN]]*O58</f>
        <v>37987.950000000004</v>
      </c>
    </row>
    <row r="59" spans="1:16" ht="24.75" customHeight="1" x14ac:dyDescent="0.2">
      <c r="A59" s="13"/>
      <c r="B59" s="73"/>
      <c r="C59" s="71" t="s">
        <v>1493</v>
      </c>
      <c r="D59" s="76" t="s">
        <v>56</v>
      </c>
      <c r="E59" s="12">
        <v>44520</v>
      </c>
      <c r="F59" s="74" t="s">
        <v>58</v>
      </c>
      <c r="G59" s="12">
        <v>44523</v>
      </c>
      <c r="H59" s="75" t="s">
        <v>845</v>
      </c>
      <c r="I59" s="15">
        <v>115</v>
      </c>
      <c r="J59" s="15">
        <v>23</v>
      </c>
      <c r="K59" s="15">
        <v>8</v>
      </c>
      <c r="L59" s="15">
        <v>3</v>
      </c>
      <c r="M59" s="79">
        <v>5.29</v>
      </c>
      <c r="N59" s="94">
        <v>5.29</v>
      </c>
      <c r="O59" s="63">
        <v>2530</v>
      </c>
      <c r="P59" s="64">
        <f>Table22457891011234567891011121314151617181920212223242526272829303132333438244454647[[#This Row],[PEMBULATAN]]*O59</f>
        <v>13383.7</v>
      </c>
    </row>
    <row r="60" spans="1:16" ht="24.75" customHeight="1" x14ac:dyDescent="0.2">
      <c r="A60" s="13"/>
      <c r="B60" s="73"/>
      <c r="C60" s="71" t="s">
        <v>1494</v>
      </c>
      <c r="D60" s="76" t="s">
        <v>56</v>
      </c>
      <c r="E60" s="12">
        <v>44520</v>
      </c>
      <c r="F60" s="74" t="s">
        <v>58</v>
      </c>
      <c r="G60" s="12">
        <v>44523</v>
      </c>
      <c r="H60" s="75" t="s">
        <v>845</v>
      </c>
      <c r="I60" s="15">
        <v>80</v>
      </c>
      <c r="J60" s="15">
        <v>55</v>
      </c>
      <c r="K60" s="15">
        <v>19</v>
      </c>
      <c r="L60" s="15">
        <v>5</v>
      </c>
      <c r="M60" s="79">
        <v>20.9</v>
      </c>
      <c r="N60" s="94">
        <v>20.9</v>
      </c>
      <c r="O60" s="63">
        <v>2530</v>
      </c>
      <c r="P60" s="64">
        <f>Table22457891011234567891011121314151617181920212223242526272829303132333438244454647[[#This Row],[PEMBULATAN]]*O60</f>
        <v>52877</v>
      </c>
    </row>
    <row r="61" spans="1:16" ht="24.75" customHeight="1" x14ac:dyDescent="0.2">
      <c r="A61" s="13"/>
      <c r="B61" s="73"/>
      <c r="C61" s="71" t="s">
        <v>1495</v>
      </c>
      <c r="D61" s="76" t="s">
        <v>56</v>
      </c>
      <c r="E61" s="12">
        <v>44520</v>
      </c>
      <c r="F61" s="74" t="s">
        <v>58</v>
      </c>
      <c r="G61" s="12">
        <v>44523</v>
      </c>
      <c r="H61" s="75" t="s">
        <v>845</v>
      </c>
      <c r="I61" s="15">
        <v>51</v>
      </c>
      <c r="J61" s="15">
        <v>48</v>
      </c>
      <c r="K61" s="15">
        <v>12</v>
      </c>
      <c r="L61" s="15">
        <v>5</v>
      </c>
      <c r="M61" s="79">
        <v>7.3440000000000003</v>
      </c>
      <c r="N61" s="94">
        <v>8</v>
      </c>
      <c r="O61" s="63">
        <v>2530</v>
      </c>
      <c r="P61" s="64">
        <f>Table22457891011234567891011121314151617181920212223242526272829303132333438244454647[[#This Row],[PEMBULATAN]]*O61</f>
        <v>20240</v>
      </c>
    </row>
    <row r="62" spans="1:16" ht="24.75" customHeight="1" x14ac:dyDescent="0.2">
      <c r="A62" s="13"/>
      <c r="B62" s="73"/>
      <c r="C62" s="71" t="s">
        <v>1496</v>
      </c>
      <c r="D62" s="76" t="s">
        <v>56</v>
      </c>
      <c r="E62" s="12">
        <v>44520</v>
      </c>
      <c r="F62" s="74" t="s">
        <v>58</v>
      </c>
      <c r="G62" s="12">
        <v>44523</v>
      </c>
      <c r="H62" s="75" t="s">
        <v>845</v>
      </c>
      <c r="I62" s="15">
        <v>70</v>
      </c>
      <c r="J62" s="15">
        <v>41</v>
      </c>
      <c r="K62" s="15">
        <v>19</v>
      </c>
      <c r="L62" s="15">
        <v>8</v>
      </c>
      <c r="M62" s="79">
        <v>13.6325</v>
      </c>
      <c r="N62" s="94">
        <v>13.6325</v>
      </c>
      <c r="O62" s="63">
        <v>2530</v>
      </c>
      <c r="P62" s="64">
        <f>Table22457891011234567891011121314151617181920212223242526272829303132333438244454647[[#This Row],[PEMBULATAN]]*O62</f>
        <v>34490.224999999999</v>
      </c>
    </row>
    <row r="63" spans="1:16" ht="24.75" customHeight="1" x14ac:dyDescent="0.2">
      <c r="A63" s="13"/>
      <c r="B63" s="73"/>
      <c r="C63" s="71" t="s">
        <v>1497</v>
      </c>
      <c r="D63" s="76" t="s">
        <v>56</v>
      </c>
      <c r="E63" s="12">
        <v>44520</v>
      </c>
      <c r="F63" s="74" t="s">
        <v>58</v>
      </c>
      <c r="G63" s="12">
        <v>44523</v>
      </c>
      <c r="H63" s="75" t="s">
        <v>845</v>
      </c>
      <c r="I63" s="15">
        <v>76</v>
      </c>
      <c r="J63" s="15">
        <v>69</v>
      </c>
      <c r="K63" s="15">
        <v>21</v>
      </c>
      <c r="L63" s="15">
        <v>5</v>
      </c>
      <c r="M63" s="79">
        <v>27.530999999999999</v>
      </c>
      <c r="N63" s="94">
        <v>27.530999999999999</v>
      </c>
      <c r="O63" s="63">
        <v>2530</v>
      </c>
      <c r="P63" s="64">
        <f>Table22457891011234567891011121314151617181920212223242526272829303132333438244454647[[#This Row],[PEMBULATAN]]*O63</f>
        <v>69653.429999999993</v>
      </c>
    </row>
    <row r="64" spans="1:16" ht="24.75" customHeight="1" x14ac:dyDescent="0.2">
      <c r="A64" s="13"/>
      <c r="B64" s="73"/>
      <c r="C64" s="71" t="s">
        <v>1498</v>
      </c>
      <c r="D64" s="76" t="s">
        <v>56</v>
      </c>
      <c r="E64" s="12">
        <v>44520</v>
      </c>
      <c r="F64" s="74" t="s">
        <v>58</v>
      </c>
      <c r="G64" s="12">
        <v>44523</v>
      </c>
      <c r="H64" s="75" t="s">
        <v>845</v>
      </c>
      <c r="I64" s="15">
        <v>42</v>
      </c>
      <c r="J64" s="15">
        <v>31</v>
      </c>
      <c r="K64" s="15">
        <v>22</v>
      </c>
      <c r="L64" s="15">
        <v>5</v>
      </c>
      <c r="M64" s="79">
        <v>7.1609999999999996</v>
      </c>
      <c r="N64" s="94">
        <v>7.1609999999999996</v>
      </c>
      <c r="O64" s="63">
        <v>2530</v>
      </c>
      <c r="P64" s="64">
        <f>Table22457891011234567891011121314151617181920212223242526272829303132333438244454647[[#This Row],[PEMBULATAN]]*O64</f>
        <v>18117.329999999998</v>
      </c>
    </row>
    <row r="65" spans="1:16" ht="24.75" customHeight="1" x14ac:dyDescent="0.2">
      <c r="A65" s="13"/>
      <c r="B65" s="73"/>
      <c r="C65" s="71" t="s">
        <v>1499</v>
      </c>
      <c r="D65" s="76" t="s">
        <v>56</v>
      </c>
      <c r="E65" s="12">
        <v>44520</v>
      </c>
      <c r="F65" s="74" t="s">
        <v>58</v>
      </c>
      <c r="G65" s="12">
        <v>44523</v>
      </c>
      <c r="H65" s="75" t="s">
        <v>845</v>
      </c>
      <c r="I65" s="15">
        <v>58</v>
      </c>
      <c r="J65" s="15">
        <v>42</v>
      </c>
      <c r="K65" s="15">
        <v>20</v>
      </c>
      <c r="L65" s="15">
        <v>5</v>
      </c>
      <c r="M65" s="79">
        <v>12.18</v>
      </c>
      <c r="N65" s="94">
        <v>12.18</v>
      </c>
      <c r="O65" s="63">
        <v>2530</v>
      </c>
      <c r="P65" s="64">
        <f>Table22457891011234567891011121314151617181920212223242526272829303132333438244454647[[#This Row],[PEMBULATAN]]*O65</f>
        <v>30815.399999999998</v>
      </c>
    </row>
    <row r="66" spans="1:16" ht="24.75" customHeight="1" x14ac:dyDescent="0.2">
      <c r="A66" s="13"/>
      <c r="B66" s="73"/>
      <c r="C66" s="71" t="s">
        <v>1500</v>
      </c>
      <c r="D66" s="76" t="s">
        <v>56</v>
      </c>
      <c r="E66" s="12">
        <v>44520</v>
      </c>
      <c r="F66" s="74" t="s">
        <v>58</v>
      </c>
      <c r="G66" s="12">
        <v>44523</v>
      </c>
      <c r="H66" s="75" t="s">
        <v>845</v>
      </c>
      <c r="I66" s="15">
        <v>81</v>
      </c>
      <c r="J66" s="15">
        <v>26</v>
      </c>
      <c r="K66" s="15">
        <v>21</v>
      </c>
      <c r="L66" s="15">
        <v>7</v>
      </c>
      <c r="M66" s="79">
        <v>11.0565</v>
      </c>
      <c r="N66" s="94">
        <v>11.0565</v>
      </c>
      <c r="O66" s="63">
        <v>2530</v>
      </c>
      <c r="P66" s="64">
        <f>Table22457891011234567891011121314151617181920212223242526272829303132333438244454647[[#This Row],[PEMBULATAN]]*O66</f>
        <v>27972.945</v>
      </c>
    </row>
    <row r="67" spans="1:16" ht="24.75" customHeight="1" x14ac:dyDescent="0.2">
      <c r="A67" s="13"/>
      <c r="B67" s="73"/>
      <c r="C67" s="71" t="s">
        <v>1501</v>
      </c>
      <c r="D67" s="76" t="s">
        <v>56</v>
      </c>
      <c r="E67" s="12">
        <v>44520</v>
      </c>
      <c r="F67" s="74" t="s">
        <v>58</v>
      </c>
      <c r="G67" s="12">
        <v>44523</v>
      </c>
      <c r="H67" s="75" t="s">
        <v>845</v>
      </c>
      <c r="I67" s="15">
        <v>72</v>
      </c>
      <c r="J67" s="15">
        <v>53</v>
      </c>
      <c r="K67" s="15">
        <v>22</v>
      </c>
      <c r="L67" s="15">
        <v>12</v>
      </c>
      <c r="M67" s="79">
        <v>20.988</v>
      </c>
      <c r="N67" s="94">
        <v>20.988</v>
      </c>
      <c r="O67" s="63">
        <v>2530</v>
      </c>
      <c r="P67" s="64">
        <f>Table22457891011234567891011121314151617181920212223242526272829303132333438244454647[[#This Row],[PEMBULATAN]]*O67</f>
        <v>53099.64</v>
      </c>
    </row>
    <row r="68" spans="1:16" ht="24.75" customHeight="1" x14ac:dyDescent="0.2">
      <c r="A68" s="13"/>
      <c r="B68" s="73"/>
      <c r="C68" s="71" t="s">
        <v>1502</v>
      </c>
      <c r="D68" s="76" t="s">
        <v>56</v>
      </c>
      <c r="E68" s="12">
        <v>44520</v>
      </c>
      <c r="F68" s="74" t="s">
        <v>58</v>
      </c>
      <c r="G68" s="12">
        <v>44523</v>
      </c>
      <c r="H68" s="75" t="s">
        <v>845</v>
      </c>
      <c r="I68" s="15">
        <v>89</v>
      </c>
      <c r="J68" s="15">
        <v>62</v>
      </c>
      <c r="K68" s="15">
        <v>32</v>
      </c>
      <c r="L68" s="15">
        <v>19</v>
      </c>
      <c r="M68" s="79">
        <v>44.143999999999998</v>
      </c>
      <c r="N68" s="94">
        <v>44.143999999999998</v>
      </c>
      <c r="O68" s="63">
        <v>2530</v>
      </c>
      <c r="P68" s="64">
        <f>Table22457891011234567891011121314151617181920212223242526272829303132333438244454647[[#This Row],[PEMBULATAN]]*O68</f>
        <v>111684.31999999999</v>
      </c>
    </row>
    <row r="69" spans="1:16" ht="24.75" customHeight="1" x14ac:dyDescent="0.2">
      <c r="A69" s="13"/>
      <c r="B69" s="73"/>
      <c r="C69" s="71" t="s">
        <v>1503</v>
      </c>
      <c r="D69" s="76" t="s">
        <v>56</v>
      </c>
      <c r="E69" s="12">
        <v>44520</v>
      </c>
      <c r="F69" s="74" t="s">
        <v>58</v>
      </c>
      <c r="G69" s="12">
        <v>44523</v>
      </c>
      <c r="H69" s="75" t="s">
        <v>845</v>
      </c>
      <c r="I69" s="15">
        <v>86</v>
      </c>
      <c r="J69" s="15">
        <v>64</v>
      </c>
      <c r="K69" s="15">
        <v>28</v>
      </c>
      <c r="L69" s="15">
        <v>15</v>
      </c>
      <c r="M69" s="79">
        <v>38.527999999999999</v>
      </c>
      <c r="N69" s="94">
        <v>38.527999999999999</v>
      </c>
      <c r="O69" s="63">
        <v>2530</v>
      </c>
      <c r="P69" s="64">
        <f>Table22457891011234567891011121314151617181920212223242526272829303132333438244454647[[#This Row],[PEMBULATAN]]*O69</f>
        <v>97475.839999999997</v>
      </c>
    </row>
    <row r="70" spans="1:16" ht="24.75" customHeight="1" x14ac:dyDescent="0.2">
      <c r="A70" s="13"/>
      <c r="B70" s="73"/>
      <c r="C70" s="71" t="s">
        <v>1504</v>
      </c>
      <c r="D70" s="76" t="s">
        <v>56</v>
      </c>
      <c r="E70" s="12">
        <v>44520</v>
      </c>
      <c r="F70" s="74" t="s">
        <v>58</v>
      </c>
      <c r="G70" s="12">
        <v>44523</v>
      </c>
      <c r="H70" s="75" t="s">
        <v>845</v>
      </c>
      <c r="I70" s="15">
        <v>72</v>
      </c>
      <c r="J70" s="15">
        <v>50</v>
      </c>
      <c r="K70" s="15">
        <v>16</v>
      </c>
      <c r="L70" s="15">
        <v>10</v>
      </c>
      <c r="M70" s="79">
        <v>14.4</v>
      </c>
      <c r="N70" s="94">
        <v>15</v>
      </c>
      <c r="O70" s="63">
        <v>2530</v>
      </c>
      <c r="P70" s="64">
        <f>Table22457891011234567891011121314151617181920212223242526272829303132333438244454647[[#This Row],[PEMBULATAN]]*O70</f>
        <v>37950</v>
      </c>
    </row>
    <row r="71" spans="1:16" ht="24.75" customHeight="1" x14ac:dyDescent="0.2">
      <c r="A71" s="13"/>
      <c r="B71" s="73"/>
      <c r="C71" s="71" t="s">
        <v>1505</v>
      </c>
      <c r="D71" s="76" t="s">
        <v>56</v>
      </c>
      <c r="E71" s="12">
        <v>44520</v>
      </c>
      <c r="F71" s="74" t="s">
        <v>58</v>
      </c>
      <c r="G71" s="12">
        <v>44523</v>
      </c>
      <c r="H71" s="75" t="s">
        <v>845</v>
      </c>
      <c r="I71" s="15">
        <v>31</v>
      </c>
      <c r="J71" s="15">
        <v>31</v>
      </c>
      <c r="K71" s="15">
        <v>22</v>
      </c>
      <c r="L71" s="15">
        <v>8</v>
      </c>
      <c r="M71" s="79">
        <v>5.2854999999999999</v>
      </c>
      <c r="N71" s="94">
        <v>8</v>
      </c>
      <c r="O71" s="63">
        <v>2530</v>
      </c>
      <c r="P71" s="64">
        <f>Table22457891011234567891011121314151617181920212223242526272829303132333438244454647[[#This Row],[PEMBULATAN]]*O71</f>
        <v>20240</v>
      </c>
    </row>
    <row r="72" spans="1:16" ht="24.75" customHeight="1" x14ac:dyDescent="0.2">
      <c r="A72" s="13"/>
      <c r="B72" s="73"/>
      <c r="C72" s="71" t="s">
        <v>1506</v>
      </c>
      <c r="D72" s="76" t="s">
        <v>56</v>
      </c>
      <c r="E72" s="12">
        <v>44520</v>
      </c>
      <c r="F72" s="74" t="s">
        <v>58</v>
      </c>
      <c r="G72" s="12">
        <v>44523</v>
      </c>
      <c r="H72" s="75" t="s">
        <v>845</v>
      </c>
      <c r="I72" s="15">
        <v>52</v>
      </c>
      <c r="J72" s="15">
        <v>43</v>
      </c>
      <c r="K72" s="15">
        <v>20</v>
      </c>
      <c r="L72" s="15">
        <v>5</v>
      </c>
      <c r="M72" s="79">
        <v>11.18</v>
      </c>
      <c r="N72" s="94">
        <v>11.18</v>
      </c>
      <c r="O72" s="63">
        <v>2530</v>
      </c>
      <c r="P72" s="64">
        <f>Table22457891011234567891011121314151617181920212223242526272829303132333438244454647[[#This Row],[PEMBULATAN]]*O72</f>
        <v>28285.399999999998</v>
      </c>
    </row>
    <row r="73" spans="1:16" ht="24.75" customHeight="1" x14ac:dyDescent="0.2">
      <c r="A73" s="13"/>
      <c r="B73" s="73"/>
      <c r="C73" s="71" t="s">
        <v>1507</v>
      </c>
      <c r="D73" s="76" t="s">
        <v>56</v>
      </c>
      <c r="E73" s="12">
        <v>44520</v>
      </c>
      <c r="F73" s="74" t="s">
        <v>58</v>
      </c>
      <c r="G73" s="12">
        <v>44523</v>
      </c>
      <c r="H73" s="75" t="s">
        <v>845</v>
      </c>
      <c r="I73" s="15">
        <v>47</v>
      </c>
      <c r="J73" s="15">
        <v>47</v>
      </c>
      <c r="K73" s="15">
        <v>18</v>
      </c>
      <c r="L73" s="15">
        <v>7</v>
      </c>
      <c r="M73" s="79">
        <v>9.9405000000000001</v>
      </c>
      <c r="N73" s="94">
        <v>9.9405000000000001</v>
      </c>
      <c r="O73" s="63">
        <v>2530</v>
      </c>
      <c r="P73" s="64">
        <f>Table22457891011234567891011121314151617181920212223242526272829303132333438244454647[[#This Row],[PEMBULATAN]]*O73</f>
        <v>25149.465</v>
      </c>
    </row>
    <row r="74" spans="1:16" ht="24.75" customHeight="1" x14ac:dyDescent="0.2">
      <c r="A74" s="13"/>
      <c r="B74" s="73"/>
      <c r="C74" s="71" t="s">
        <v>1508</v>
      </c>
      <c r="D74" s="76" t="s">
        <v>56</v>
      </c>
      <c r="E74" s="12">
        <v>44520</v>
      </c>
      <c r="F74" s="74" t="s">
        <v>58</v>
      </c>
      <c r="G74" s="12">
        <v>44523</v>
      </c>
      <c r="H74" s="75" t="s">
        <v>845</v>
      </c>
      <c r="I74" s="15">
        <v>50</v>
      </c>
      <c r="J74" s="15">
        <v>41</v>
      </c>
      <c r="K74" s="15">
        <v>32</v>
      </c>
      <c r="L74" s="15">
        <v>9</v>
      </c>
      <c r="M74" s="79">
        <v>16.399999999999999</v>
      </c>
      <c r="N74" s="94">
        <v>17</v>
      </c>
      <c r="O74" s="63">
        <v>2530</v>
      </c>
      <c r="P74" s="64">
        <f>Table22457891011234567891011121314151617181920212223242526272829303132333438244454647[[#This Row],[PEMBULATAN]]*O74</f>
        <v>43010</v>
      </c>
    </row>
    <row r="75" spans="1:16" ht="24.75" customHeight="1" x14ac:dyDescent="0.2">
      <c r="A75" s="13"/>
      <c r="B75" s="73"/>
      <c r="C75" s="71" t="s">
        <v>1509</v>
      </c>
      <c r="D75" s="76" t="s">
        <v>56</v>
      </c>
      <c r="E75" s="12">
        <v>44520</v>
      </c>
      <c r="F75" s="74" t="s">
        <v>58</v>
      </c>
      <c r="G75" s="12">
        <v>44523</v>
      </c>
      <c r="H75" s="75" t="s">
        <v>845</v>
      </c>
      <c r="I75" s="15">
        <v>50</v>
      </c>
      <c r="J75" s="15">
        <v>50</v>
      </c>
      <c r="K75" s="15">
        <v>19</v>
      </c>
      <c r="L75" s="15">
        <v>6</v>
      </c>
      <c r="M75" s="79">
        <v>11.875</v>
      </c>
      <c r="N75" s="94">
        <v>11.875</v>
      </c>
      <c r="O75" s="63">
        <v>2530</v>
      </c>
      <c r="P75" s="64">
        <f>Table22457891011234567891011121314151617181920212223242526272829303132333438244454647[[#This Row],[PEMBULATAN]]*O75</f>
        <v>30043.75</v>
      </c>
    </row>
    <row r="76" spans="1:16" ht="24.75" customHeight="1" x14ac:dyDescent="0.2">
      <c r="A76" s="13"/>
      <c r="B76" s="73"/>
      <c r="C76" s="71" t="s">
        <v>1510</v>
      </c>
      <c r="D76" s="76" t="s">
        <v>56</v>
      </c>
      <c r="E76" s="12">
        <v>44520</v>
      </c>
      <c r="F76" s="74" t="s">
        <v>58</v>
      </c>
      <c r="G76" s="12">
        <v>44523</v>
      </c>
      <c r="H76" s="75" t="s">
        <v>845</v>
      </c>
      <c r="I76" s="15">
        <v>96</v>
      </c>
      <c r="J76" s="15">
        <v>63</v>
      </c>
      <c r="K76" s="15">
        <v>35</v>
      </c>
      <c r="L76" s="15">
        <v>22</v>
      </c>
      <c r="M76" s="79">
        <v>52.92</v>
      </c>
      <c r="N76" s="94">
        <v>52.92</v>
      </c>
      <c r="O76" s="63">
        <v>2530</v>
      </c>
      <c r="P76" s="64">
        <f>Table22457891011234567891011121314151617181920212223242526272829303132333438244454647[[#This Row],[PEMBULATAN]]*O76</f>
        <v>133887.6</v>
      </c>
    </row>
    <row r="77" spans="1:16" ht="24.75" customHeight="1" x14ac:dyDescent="0.2">
      <c r="A77" s="13"/>
      <c r="B77" s="73"/>
      <c r="C77" s="71" t="s">
        <v>1511</v>
      </c>
      <c r="D77" s="76" t="s">
        <v>56</v>
      </c>
      <c r="E77" s="12">
        <v>44520</v>
      </c>
      <c r="F77" s="74" t="s">
        <v>58</v>
      </c>
      <c r="G77" s="12">
        <v>44523</v>
      </c>
      <c r="H77" s="75" t="s">
        <v>845</v>
      </c>
      <c r="I77" s="15">
        <v>71</v>
      </c>
      <c r="J77" s="15">
        <v>55</v>
      </c>
      <c r="K77" s="15">
        <v>22</v>
      </c>
      <c r="L77" s="15">
        <v>6</v>
      </c>
      <c r="M77" s="79">
        <v>21.477499999999999</v>
      </c>
      <c r="N77" s="94">
        <v>22</v>
      </c>
      <c r="O77" s="63">
        <v>2530</v>
      </c>
      <c r="P77" s="64">
        <f>Table22457891011234567891011121314151617181920212223242526272829303132333438244454647[[#This Row],[PEMBULATAN]]*O77</f>
        <v>55660</v>
      </c>
    </row>
    <row r="78" spans="1:16" ht="24.75" customHeight="1" x14ac:dyDescent="0.2">
      <c r="A78" s="13"/>
      <c r="B78" s="73"/>
      <c r="C78" s="71" t="s">
        <v>1512</v>
      </c>
      <c r="D78" s="76" t="s">
        <v>56</v>
      </c>
      <c r="E78" s="12">
        <v>44520</v>
      </c>
      <c r="F78" s="74" t="s">
        <v>58</v>
      </c>
      <c r="G78" s="12">
        <v>44523</v>
      </c>
      <c r="H78" s="75" t="s">
        <v>845</v>
      </c>
      <c r="I78" s="15">
        <v>82</v>
      </c>
      <c r="J78" s="15">
        <v>62</v>
      </c>
      <c r="K78" s="15">
        <v>26</v>
      </c>
      <c r="L78" s="15">
        <v>4</v>
      </c>
      <c r="M78" s="79">
        <v>33.045999999999999</v>
      </c>
      <c r="N78" s="94">
        <v>33.045999999999999</v>
      </c>
      <c r="O78" s="63">
        <v>2530</v>
      </c>
      <c r="P78" s="64">
        <f>Table22457891011234567891011121314151617181920212223242526272829303132333438244454647[[#This Row],[PEMBULATAN]]*O78</f>
        <v>83606.38</v>
      </c>
    </row>
    <row r="79" spans="1:16" ht="24.75" customHeight="1" x14ac:dyDescent="0.2">
      <c r="A79" s="13"/>
      <c r="B79" s="73"/>
      <c r="C79" s="71" t="s">
        <v>1513</v>
      </c>
      <c r="D79" s="76" t="s">
        <v>56</v>
      </c>
      <c r="E79" s="12">
        <v>44520</v>
      </c>
      <c r="F79" s="74" t="s">
        <v>58</v>
      </c>
      <c r="G79" s="12">
        <v>44523</v>
      </c>
      <c r="H79" s="75" t="s">
        <v>845</v>
      </c>
      <c r="I79" s="15">
        <v>93</v>
      </c>
      <c r="J79" s="15">
        <v>58</v>
      </c>
      <c r="K79" s="15">
        <v>24</v>
      </c>
      <c r="L79" s="15">
        <v>9</v>
      </c>
      <c r="M79" s="79">
        <v>32.363999999999997</v>
      </c>
      <c r="N79" s="94">
        <v>33</v>
      </c>
      <c r="O79" s="63">
        <v>2530</v>
      </c>
      <c r="P79" s="64">
        <f>Table22457891011234567891011121314151617181920212223242526272829303132333438244454647[[#This Row],[PEMBULATAN]]*O79</f>
        <v>83490</v>
      </c>
    </row>
    <row r="80" spans="1:16" ht="24.75" customHeight="1" x14ac:dyDescent="0.2">
      <c r="A80" s="13"/>
      <c r="B80" s="73"/>
      <c r="C80" s="71" t="s">
        <v>1514</v>
      </c>
      <c r="D80" s="76" t="s">
        <v>56</v>
      </c>
      <c r="E80" s="12">
        <v>44520</v>
      </c>
      <c r="F80" s="74" t="s">
        <v>58</v>
      </c>
      <c r="G80" s="12">
        <v>44523</v>
      </c>
      <c r="H80" s="75" t="s">
        <v>845</v>
      </c>
      <c r="I80" s="15">
        <v>77</v>
      </c>
      <c r="J80" s="15">
        <v>58</v>
      </c>
      <c r="K80" s="15">
        <v>19</v>
      </c>
      <c r="L80" s="15">
        <v>8</v>
      </c>
      <c r="M80" s="79">
        <v>21.2135</v>
      </c>
      <c r="N80" s="94">
        <v>21.2135</v>
      </c>
      <c r="O80" s="63">
        <v>2530</v>
      </c>
      <c r="P80" s="64">
        <f>Table22457891011234567891011121314151617181920212223242526272829303132333438244454647[[#This Row],[PEMBULATAN]]*O80</f>
        <v>53670.154999999999</v>
      </c>
    </row>
    <row r="81" spans="1:16" ht="24.75" customHeight="1" x14ac:dyDescent="0.2">
      <c r="A81" s="13"/>
      <c r="B81" s="73"/>
      <c r="C81" s="71" t="s">
        <v>1515</v>
      </c>
      <c r="D81" s="76" t="s">
        <v>56</v>
      </c>
      <c r="E81" s="12">
        <v>44520</v>
      </c>
      <c r="F81" s="74" t="s">
        <v>58</v>
      </c>
      <c r="G81" s="12">
        <v>44523</v>
      </c>
      <c r="H81" s="75" t="s">
        <v>845</v>
      </c>
      <c r="I81" s="15">
        <v>92</v>
      </c>
      <c r="J81" s="15">
        <v>54</v>
      </c>
      <c r="K81" s="15">
        <v>26</v>
      </c>
      <c r="L81" s="15">
        <v>7</v>
      </c>
      <c r="M81" s="79">
        <v>32.292000000000002</v>
      </c>
      <c r="N81" s="94">
        <v>32.292000000000002</v>
      </c>
      <c r="O81" s="63">
        <v>2530</v>
      </c>
      <c r="P81" s="64">
        <f>Table22457891011234567891011121314151617181920212223242526272829303132333438244454647[[#This Row],[PEMBULATAN]]*O81</f>
        <v>81698.760000000009</v>
      </c>
    </row>
    <row r="82" spans="1:16" ht="24.75" customHeight="1" x14ac:dyDescent="0.2">
      <c r="A82" s="13"/>
      <c r="B82" s="73"/>
      <c r="C82" s="71" t="s">
        <v>1516</v>
      </c>
      <c r="D82" s="76" t="s">
        <v>56</v>
      </c>
      <c r="E82" s="12">
        <v>44520</v>
      </c>
      <c r="F82" s="74" t="s">
        <v>58</v>
      </c>
      <c r="G82" s="12">
        <v>44523</v>
      </c>
      <c r="H82" s="75" t="s">
        <v>845</v>
      </c>
      <c r="I82" s="15">
        <v>52</v>
      </c>
      <c r="J82" s="15">
        <v>34</v>
      </c>
      <c r="K82" s="15">
        <v>14</v>
      </c>
      <c r="L82" s="15">
        <v>1</v>
      </c>
      <c r="M82" s="79">
        <v>6.1879999999999997</v>
      </c>
      <c r="N82" s="94">
        <v>6.1879999999999997</v>
      </c>
      <c r="O82" s="63">
        <v>2530</v>
      </c>
      <c r="P82" s="64">
        <f>Table22457891011234567891011121314151617181920212223242526272829303132333438244454647[[#This Row],[PEMBULATAN]]*O82</f>
        <v>15655.64</v>
      </c>
    </row>
    <row r="83" spans="1:16" ht="24.75" customHeight="1" x14ac:dyDescent="0.2">
      <c r="A83" s="13"/>
      <c r="B83" s="73"/>
      <c r="C83" s="71" t="s">
        <v>1517</v>
      </c>
      <c r="D83" s="76" t="s">
        <v>56</v>
      </c>
      <c r="E83" s="12">
        <v>44520</v>
      </c>
      <c r="F83" s="74" t="s">
        <v>58</v>
      </c>
      <c r="G83" s="12">
        <v>44523</v>
      </c>
      <c r="H83" s="75" t="s">
        <v>845</v>
      </c>
      <c r="I83" s="15">
        <v>84</v>
      </c>
      <c r="J83" s="15">
        <v>62</v>
      </c>
      <c r="K83" s="15">
        <v>23</v>
      </c>
      <c r="L83" s="15">
        <v>8</v>
      </c>
      <c r="M83" s="79">
        <v>29.946000000000002</v>
      </c>
      <c r="N83" s="94">
        <v>29.946000000000002</v>
      </c>
      <c r="O83" s="63">
        <v>2530</v>
      </c>
      <c r="P83" s="64">
        <f>Table22457891011234567891011121314151617181920212223242526272829303132333438244454647[[#This Row],[PEMBULATAN]]*O83</f>
        <v>75763.38</v>
      </c>
    </row>
    <row r="84" spans="1:16" ht="24.75" customHeight="1" x14ac:dyDescent="0.2">
      <c r="A84" s="13"/>
      <c r="B84" s="73"/>
      <c r="C84" s="71" t="s">
        <v>1518</v>
      </c>
      <c r="D84" s="76" t="s">
        <v>56</v>
      </c>
      <c r="E84" s="12">
        <v>44520</v>
      </c>
      <c r="F84" s="74" t="s">
        <v>58</v>
      </c>
      <c r="G84" s="12">
        <v>44523</v>
      </c>
      <c r="H84" s="75" t="s">
        <v>845</v>
      </c>
      <c r="I84" s="15">
        <v>64</v>
      </c>
      <c r="J84" s="15">
        <v>33</v>
      </c>
      <c r="K84" s="15">
        <v>33</v>
      </c>
      <c r="L84" s="15">
        <v>12</v>
      </c>
      <c r="M84" s="79">
        <v>17.423999999999999</v>
      </c>
      <c r="N84" s="94">
        <v>18</v>
      </c>
      <c r="O84" s="63">
        <v>2530</v>
      </c>
      <c r="P84" s="64">
        <f>Table22457891011234567891011121314151617181920212223242526272829303132333438244454647[[#This Row],[PEMBULATAN]]*O84</f>
        <v>45540</v>
      </c>
    </row>
    <row r="85" spans="1:16" ht="24.75" customHeight="1" x14ac:dyDescent="0.2">
      <c r="A85" s="13"/>
      <c r="B85" s="73"/>
      <c r="C85" s="71" t="s">
        <v>1519</v>
      </c>
      <c r="D85" s="76" t="s">
        <v>56</v>
      </c>
      <c r="E85" s="12">
        <v>44520</v>
      </c>
      <c r="F85" s="74" t="s">
        <v>58</v>
      </c>
      <c r="G85" s="12">
        <v>44523</v>
      </c>
      <c r="H85" s="75" t="s">
        <v>845</v>
      </c>
      <c r="I85" s="15">
        <v>144</v>
      </c>
      <c r="J85" s="15">
        <v>41</v>
      </c>
      <c r="K85" s="15">
        <v>20</v>
      </c>
      <c r="L85" s="15">
        <v>10</v>
      </c>
      <c r="M85" s="79">
        <v>29.52</v>
      </c>
      <c r="N85" s="94">
        <v>29.52</v>
      </c>
      <c r="O85" s="63">
        <v>2530</v>
      </c>
      <c r="P85" s="64">
        <f>Table22457891011234567891011121314151617181920212223242526272829303132333438244454647[[#This Row],[PEMBULATAN]]*O85</f>
        <v>74685.600000000006</v>
      </c>
    </row>
    <row r="86" spans="1:16" ht="24.75" customHeight="1" x14ac:dyDescent="0.2">
      <c r="A86" s="13"/>
      <c r="B86" s="73"/>
      <c r="C86" s="71" t="s">
        <v>1520</v>
      </c>
      <c r="D86" s="76" t="s">
        <v>56</v>
      </c>
      <c r="E86" s="12">
        <v>44520</v>
      </c>
      <c r="F86" s="74" t="s">
        <v>58</v>
      </c>
      <c r="G86" s="12">
        <v>44523</v>
      </c>
      <c r="H86" s="75" t="s">
        <v>845</v>
      </c>
      <c r="I86" s="15">
        <v>52</v>
      </c>
      <c r="J86" s="15">
        <v>28</v>
      </c>
      <c r="K86" s="15">
        <v>18</v>
      </c>
      <c r="L86" s="15">
        <v>10</v>
      </c>
      <c r="M86" s="79">
        <v>6.5519999999999996</v>
      </c>
      <c r="N86" s="94">
        <v>10</v>
      </c>
      <c r="O86" s="63">
        <v>2530</v>
      </c>
      <c r="P86" s="64">
        <f>Table22457891011234567891011121314151617181920212223242526272829303132333438244454647[[#This Row],[PEMBULATAN]]*O86</f>
        <v>25300</v>
      </c>
    </row>
    <row r="87" spans="1:16" ht="24.75" customHeight="1" x14ac:dyDescent="0.2">
      <c r="A87" s="13"/>
      <c r="B87" s="73"/>
      <c r="C87" s="71" t="s">
        <v>1521</v>
      </c>
      <c r="D87" s="76" t="s">
        <v>56</v>
      </c>
      <c r="E87" s="12">
        <v>44520</v>
      </c>
      <c r="F87" s="74" t="s">
        <v>58</v>
      </c>
      <c r="G87" s="12">
        <v>44523</v>
      </c>
      <c r="H87" s="75" t="s">
        <v>845</v>
      </c>
      <c r="I87" s="15">
        <v>108</v>
      </c>
      <c r="J87" s="15">
        <v>55</v>
      </c>
      <c r="K87" s="15">
        <v>64</v>
      </c>
      <c r="L87" s="15">
        <v>13</v>
      </c>
      <c r="M87" s="79">
        <v>95.04</v>
      </c>
      <c r="N87" s="94">
        <v>95.04</v>
      </c>
      <c r="O87" s="63">
        <v>2530</v>
      </c>
      <c r="P87" s="64">
        <f>Table22457891011234567891011121314151617181920212223242526272829303132333438244454647[[#This Row],[PEMBULATAN]]*O87</f>
        <v>240451.20000000001</v>
      </c>
    </row>
    <row r="88" spans="1:16" ht="24.75" customHeight="1" x14ac:dyDescent="0.2">
      <c r="A88" s="13"/>
      <c r="B88" s="73"/>
      <c r="C88" s="71" t="s">
        <v>1522</v>
      </c>
      <c r="D88" s="76" t="s">
        <v>56</v>
      </c>
      <c r="E88" s="12">
        <v>44520</v>
      </c>
      <c r="F88" s="74" t="s">
        <v>58</v>
      </c>
      <c r="G88" s="12">
        <v>44523</v>
      </c>
      <c r="H88" s="75" t="s">
        <v>845</v>
      </c>
      <c r="I88" s="15">
        <v>93</v>
      </c>
      <c r="J88" s="15">
        <v>68</v>
      </c>
      <c r="K88" s="15">
        <v>32</v>
      </c>
      <c r="L88" s="15">
        <v>22</v>
      </c>
      <c r="M88" s="79">
        <v>50.591999999999999</v>
      </c>
      <c r="N88" s="94">
        <v>50.591999999999999</v>
      </c>
      <c r="O88" s="63">
        <v>2530</v>
      </c>
      <c r="P88" s="64">
        <f>Table22457891011234567891011121314151617181920212223242526272829303132333438244454647[[#This Row],[PEMBULATAN]]*O88</f>
        <v>127997.75999999999</v>
      </c>
    </row>
    <row r="89" spans="1:16" ht="24.75" customHeight="1" x14ac:dyDescent="0.2">
      <c r="A89" s="13"/>
      <c r="B89" s="73"/>
      <c r="C89" s="71" t="s">
        <v>1523</v>
      </c>
      <c r="D89" s="76" t="s">
        <v>56</v>
      </c>
      <c r="E89" s="12">
        <v>44520</v>
      </c>
      <c r="F89" s="74" t="s">
        <v>58</v>
      </c>
      <c r="G89" s="12">
        <v>44523</v>
      </c>
      <c r="H89" s="75" t="s">
        <v>845</v>
      </c>
      <c r="I89" s="15">
        <v>67</v>
      </c>
      <c r="J89" s="15">
        <v>35</v>
      </c>
      <c r="K89" s="15">
        <v>35</v>
      </c>
      <c r="L89" s="15">
        <v>14</v>
      </c>
      <c r="M89" s="79">
        <v>20.518750000000001</v>
      </c>
      <c r="N89" s="94">
        <v>20.518750000000001</v>
      </c>
      <c r="O89" s="63">
        <v>2530</v>
      </c>
      <c r="P89" s="64">
        <f>Table22457891011234567891011121314151617181920212223242526272829303132333438244454647[[#This Row],[PEMBULATAN]]*O89</f>
        <v>51912.4375</v>
      </c>
    </row>
    <row r="90" spans="1:16" ht="24.75" customHeight="1" x14ac:dyDescent="0.2">
      <c r="A90" s="13"/>
      <c r="B90" s="73"/>
      <c r="C90" s="71" t="s">
        <v>1524</v>
      </c>
      <c r="D90" s="76" t="s">
        <v>56</v>
      </c>
      <c r="E90" s="12">
        <v>44520</v>
      </c>
      <c r="F90" s="74" t="s">
        <v>58</v>
      </c>
      <c r="G90" s="12">
        <v>44523</v>
      </c>
      <c r="H90" s="75" t="s">
        <v>845</v>
      </c>
      <c r="I90" s="15">
        <v>42</v>
      </c>
      <c r="J90" s="15">
        <v>35</v>
      </c>
      <c r="K90" s="15">
        <v>36</v>
      </c>
      <c r="L90" s="15">
        <v>17</v>
      </c>
      <c r="M90" s="79">
        <v>13.23</v>
      </c>
      <c r="N90" s="94">
        <v>17</v>
      </c>
      <c r="O90" s="63">
        <v>2530</v>
      </c>
      <c r="P90" s="64">
        <f>Table22457891011234567891011121314151617181920212223242526272829303132333438244454647[[#This Row],[PEMBULATAN]]*O90</f>
        <v>43010</v>
      </c>
    </row>
    <row r="91" spans="1:16" ht="24.75" customHeight="1" x14ac:dyDescent="0.2">
      <c r="A91" s="13"/>
      <c r="B91" s="73"/>
      <c r="C91" s="71" t="s">
        <v>1525</v>
      </c>
      <c r="D91" s="76" t="s">
        <v>56</v>
      </c>
      <c r="E91" s="12">
        <v>44520</v>
      </c>
      <c r="F91" s="74" t="s">
        <v>58</v>
      </c>
      <c r="G91" s="12">
        <v>44523</v>
      </c>
      <c r="H91" s="75" t="s">
        <v>845</v>
      </c>
      <c r="I91" s="15">
        <v>95</v>
      </c>
      <c r="J91" s="15">
        <v>60</v>
      </c>
      <c r="K91" s="15">
        <v>25</v>
      </c>
      <c r="L91" s="15">
        <v>8</v>
      </c>
      <c r="M91" s="79">
        <v>35.625</v>
      </c>
      <c r="N91" s="94">
        <v>35.625</v>
      </c>
      <c r="O91" s="63">
        <v>2530</v>
      </c>
      <c r="P91" s="64">
        <f>Table22457891011234567891011121314151617181920212223242526272829303132333438244454647[[#This Row],[PEMBULATAN]]*O91</f>
        <v>90131.25</v>
      </c>
    </row>
    <row r="92" spans="1:16" ht="24.75" customHeight="1" x14ac:dyDescent="0.2">
      <c r="A92" s="13"/>
      <c r="B92" s="73"/>
      <c r="C92" s="71" t="s">
        <v>1526</v>
      </c>
      <c r="D92" s="76" t="s">
        <v>56</v>
      </c>
      <c r="E92" s="12">
        <v>44520</v>
      </c>
      <c r="F92" s="74" t="s">
        <v>58</v>
      </c>
      <c r="G92" s="12">
        <v>44523</v>
      </c>
      <c r="H92" s="75" t="s">
        <v>845</v>
      </c>
      <c r="I92" s="15">
        <v>71</v>
      </c>
      <c r="J92" s="15">
        <v>62</v>
      </c>
      <c r="K92" s="15">
        <v>22</v>
      </c>
      <c r="L92" s="15">
        <v>9</v>
      </c>
      <c r="M92" s="79">
        <v>24.210999999999999</v>
      </c>
      <c r="N92" s="94">
        <v>24.210999999999999</v>
      </c>
      <c r="O92" s="63">
        <v>2530</v>
      </c>
      <c r="P92" s="64">
        <f>Table22457891011234567891011121314151617181920212223242526272829303132333438244454647[[#This Row],[PEMBULATAN]]*O92</f>
        <v>61253.829999999994</v>
      </c>
    </row>
    <row r="93" spans="1:16" ht="24.75" customHeight="1" x14ac:dyDescent="0.2">
      <c r="A93" s="13"/>
      <c r="B93" s="73"/>
      <c r="C93" s="71" t="s">
        <v>1527</v>
      </c>
      <c r="D93" s="76" t="s">
        <v>56</v>
      </c>
      <c r="E93" s="12">
        <v>44520</v>
      </c>
      <c r="F93" s="74" t="s">
        <v>58</v>
      </c>
      <c r="G93" s="12">
        <v>44523</v>
      </c>
      <c r="H93" s="75" t="s">
        <v>845</v>
      </c>
      <c r="I93" s="15">
        <v>105</v>
      </c>
      <c r="J93" s="15">
        <v>58</v>
      </c>
      <c r="K93" s="15">
        <v>41</v>
      </c>
      <c r="L93" s="15">
        <v>29</v>
      </c>
      <c r="M93" s="79">
        <v>62.422499999999999</v>
      </c>
      <c r="N93" s="94">
        <v>63</v>
      </c>
      <c r="O93" s="63">
        <v>2530</v>
      </c>
      <c r="P93" s="64">
        <f>Table22457891011234567891011121314151617181920212223242526272829303132333438244454647[[#This Row],[PEMBULATAN]]*O93</f>
        <v>159390</v>
      </c>
    </row>
    <row r="94" spans="1:16" ht="24.75" customHeight="1" x14ac:dyDescent="0.2">
      <c r="A94" s="13"/>
      <c r="B94" s="73"/>
      <c r="C94" s="71" t="s">
        <v>1528</v>
      </c>
      <c r="D94" s="76" t="s">
        <v>56</v>
      </c>
      <c r="E94" s="12">
        <v>44520</v>
      </c>
      <c r="F94" s="74" t="s">
        <v>58</v>
      </c>
      <c r="G94" s="12">
        <v>44523</v>
      </c>
      <c r="H94" s="75" t="s">
        <v>845</v>
      </c>
      <c r="I94" s="15">
        <v>84</v>
      </c>
      <c r="J94" s="15">
        <v>67</v>
      </c>
      <c r="K94" s="15">
        <v>25</v>
      </c>
      <c r="L94" s="15">
        <v>8</v>
      </c>
      <c r="M94" s="79">
        <v>35.174999999999997</v>
      </c>
      <c r="N94" s="94">
        <v>35.174999999999997</v>
      </c>
      <c r="O94" s="63">
        <v>2530</v>
      </c>
      <c r="P94" s="64">
        <f>Table22457891011234567891011121314151617181920212223242526272829303132333438244454647[[#This Row],[PEMBULATAN]]*O94</f>
        <v>88992.75</v>
      </c>
    </row>
    <row r="95" spans="1:16" ht="24.75" customHeight="1" x14ac:dyDescent="0.2">
      <c r="A95" s="13"/>
      <c r="B95" s="73"/>
      <c r="C95" s="71" t="s">
        <v>1529</v>
      </c>
      <c r="D95" s="76" t="s">
        <v>56</v>
      </c>
      <c r="E95" s="12">
        <v>44520</v>
      </c>
      <c r="F95" s="74" t="s">
        <v>58</v>
      </c>
      <c r="G95" s="12">
        <v>44523</v>
      </c>
      <c r="H95" s="75" t="s">
        <v>845</v>
      </c>
      <c r="I95" s="15">
        <v>106</v>
      </c>
      <c r="J95" s="15">
        <v>68</v>
      </c>
      <c r="K95" s="15">
        <v>32</v>
      </c>
      <c r="L95" s="15">
        <v>23</v>
      </c>
      <c r="M95" s="79">
        <v>57.664000000000001</v>
      </c>
      <c r="N95" s="94">
        <v>57.664000000000001</v>
      </c>
      <c r="O95" s="63">
        <v>2530</v>
      </c>
      <c r="P95" s="64">
        <f>Table22457891011234567891011121314151617181920212223242526272829303132333438244454647[[#This Row],[PEMBULATAN]]*O95</f>
        <v>145889.92000000001</v>
      </c>
    </row>
    <row r="96" spans="1:16" ht="24.75" customHeight="1" x14ac:dyDescent="0.2">
      <c r="A96" s="13"/>
      <c r="B96" s="73"/>
      <c r="C96" s="71" t="s">
        <v>1530</v>
      </c>
      <c r="D96" s="76" t="s">
        <v>56</v>
      </c>
      <c r="E96" s="12">
        <v>44520</v>
      </c>
      <c r="F96" s="74" t="s">
        <v>58</v>
      </c>
      <c r="G96" s="12">
        <v>44523</v>
      </c>
      <c r="H96" s="75" t="s">
        <v>845</v>
      </c>
      <c r="I96" s="15">
        <v>100</v>
      </c>
      <c r="J96" s="15">
        <v>63</v>
      </c>
      <c r="K96" s="15">
        <v>34</v>
      </c>
      <c r="L96" s="15">
        <v>22</v>
      </c>
      <c r="M96" s="79">
        <v>53.55</v>
      </c>
      <c r="N96" s="94">
        <v>53.55</v>
      </c>
      <c r="O96" s="63">
        <v>2530</v>
      </c>
      <c r="P96" s="64">
        <f>Table22457891011234567891011121314151617181920212223242526272829303132333438244454647[[#This Row],[PEMBULATAN]]*O96</f>
        <v>135481.5</v>
      </c>
    </row>
    <row r="97" spans="1:16" ht="24.75" customHeight="1" x14ac:dyDescent="0.2">
      <c r="A97" s="13"/>
      <c r="B97" s="73"/>
      <c r="C97" s="71" t="s">
        <v>1531</v>
      </c>
      <c r="D97" s="76" t="s">
        <v>56</v>
      </c>
      <c r="E97" s="12">
        <v>44520</v>
      </c>
      <c r="F97" s="74" t="s">
        <v>58</v>
      </c>
      <c r="G97" s="12">
        <v>44523</v>
      </c>
      <c r="H97" s="75" t="s">
        <v>845</v>
      </c>
      <c r="I97" s="15">
        <v>56</v>
      </c>
      <c r="J97" s="15">
        <v>50</v>
      </c>
      <c r="K97" s="15">
        <v>51</v>
      </c>
      <c r="L97" s="15">
        <v>27</v>
      </c>
      <c r="M97" s="79">
        <v>35.700000000000003</v>
      </c>
      <c r="N97" s="94">
        <v>35.700000000000003</v>
      </c>
      <c r="O97" s="63">
        <v>2530</v>
      </c>
      <c r="P97" s="64">
        <f>Table22457891011234567891011121314151617181920212223242526272829303132333438244454647[[#This Row],[PEMBULATAN]]*O97</f>
        <v>90321</v>
      </c>
    </row>
    <row r="98" spans="1:16" ht="24.75" customHeight="1" x14ac:dyDescent="0.2">
      <c r="A98" s="13"/>
      <c r="B98" s="73"/>
      <c r="C98" s="71" t="s">
        <v>1532</v>
      </c>
      <c r="D98" s="76" t="s">
        <v>56</v>
      </c>
      <c r="E98" s="12">
        <v>44520</v>
      </c>
      <c r="F98" s="74" t="s">
        <v>58</v>
      </c>
      <c r="G98" s="12">
        <v>44523</v>
      </c>
      <c r="H98" s="75" t="s">
        <v>845</v>
      </c>
      <c r="I98" s="15">
        <v>89</v>
      </c>
      <c r="J98" s="15">
        <v>70</v>
      </c>
      <c r="K98" s="15">
        <v>41</v>
      </c>
      <c r="L98" s="15">
        <v>19</v>
      </c>
      <c r="M98" s="79">
        <v>63.857500000000002</v>
      </c>
      <c r="N98" s="94">
        <v>63.857500000000002</v>
      </c>
      <c r="O98" s="63">
        <v>2530</v>
      </c>
      <c r="P98" s="64">
        <f>Table22457891011234567891011121314151617181920212223242526272829303132333438244454647[[#This Row],[PEMBULATAN]]*O98</f>
        <v>161559.47500000001</v>
      </c>
    </row>
    <row r="99" spans="1:16" ht="24.75" customHeight="1" x14ac:dyDescent="0.2">
      <c r="A99" s="13"/>
      <c r="B99" s="73"/>
      <c r="C99" s="71" t="s">
        <v>1533</v>
      </c>
      <c r="D99" s="76" t="s">
        <v>56</v>
      </c>
      <c r="E99" s="12">
        <v>44520</v>
      </c>
      <c r="F99" s="74" t="s">
        <v>58</v>
      </c>
      <c r="G99" s="12">
        <v>44523</v>
      </c>
      <c r="H99" s="75" t="s">
        <v>845</v>
      </c>
      <c r="I99" s="15">
        <v>80</v>
      </c>
      <c r="J99" s="15">
        <v>45</v>
      </c>
      <c r="K99" s="15">
        <v>21</v>
      </c>
      <c r="L99" s="15">
        <v>5</v>
      </c>
      <c r="M99" s="79">
        <v>18.899999999999999</v>
      </c>
      <c r="N99" s="94">
        <v>18.899999999999999</v>
      </c>
      <c r="O99" s="63">
        <v>2530</v>
      </c>
      <c r="P99" s="64">
        <f>Table22457891011234567891011121314151617181920212223242526272829303132333438244454647[[#This Row],[PEMBULATAN]]*O99</f>
        <v>47817</v>
      </c>
    </row>
    <row r="100" spans="1:16" ht="24.75" customHeight="1" x14ac:dyDescent="0.2">
      <c r="A100" s="13"/>
      <c r="B100" s="73"/>
      <c r="C100" s="71" t="s">
        <v>1534</v>
      </c>
      <c r="D100" s="76" t="s">
        <v>56</v>
      </c>
      <c r="E100" s="12">
        <v>44520</v>
      </c>
      <c r="F100" s="74" t="s">
        <v>58</v>
      </c>
      <c r="G100" s="12">
        <v>44523</v>
      </c>
      <c r="H100" s="75" t="s">
        <v>845</v>
      </c>
      <c r="I100" s="15">
        <v>71</v>
      </c>
      <c r="J100" s="15">
        <v>58</v>
      </c>
      <c r="K100" s="15">
        <v>13</v>
      </c>
      <c r="L100" s="15">
        <v>3</v>
      </c>
      <c r="M100" s="79">
        <v>13.3835</v>
      </c>
      <c r="N100" s="94">
        <v>14</v>
      </c>
      <c r="O100" s="63">
        <v>2530</v>
      </c>
      <c r="P100" s="64">
        <f>Table22457891011234567891011121314151617181920212223242526272829303132333438244454647[[#This Row],[PEMBULATAN]]*O100</f>
        <v>35420</v>
      </c>
    </row>
    <row r="101" spans="1:16" ht="24.75" customHeight="1" x14ac:dyDescent="0.2">
      <c r="A101" s="13"/>
      <c r="B101" s="73"/>
      <c r="C101" s="71" t="s">
        <v>1535</v>
      </c>
      <c r="D101" s="76" t="s">
        <v>56</v>
      </c>
      <c r="E101" s="12">
        <v>44520</v>
      </c>
      <c r="F101" s="74" t="s">
        <v>58</v>
      </c>
      <c r="G101" s="12">
        <v>44523</v>
      </c>
      <c r="H101" s="75" t="s">
        <v>845</v>
      </c>
      <c r="I101" s="15">
        <v>90</v>
      </c>
      <c r="J101" s="15">
        <v>52</v>
      </c>
      <c r="K101" s="15">
        <v>23</v>
      </c>
      <c r="L101" s="15">
        <v>12</v>
      </c>
      <c r="M101" s="79">
        <v>26.91</v>
      </c>
      <c r="N101" s="94">
        <v>26.91</v>
      </c>
      <c r="O101" s="63">
        <v>2530</v>
      </c>
      <c r="P101" s="64">
        <f>Table22457891011234567891011121314151617181920212223242526272829303132333438244454647[[#This Row],[PEMBULATAN]]*O101</f>
        <v>68082.3</v>
      </c>
    </row>
    <row r="102" spans="1:16" ht="24.75" customHeight="1" x14ac:dyDescent="0.2">
      <c r="A102" s="13"/>
      <c r="B102" s="73"/>
      <c r="C102" s="71" t="s">
        <v>1536</v>
      </c>
      <c r="D102" s="76" t="s">
        <v>56</v>
      </c>
      <c r="E102" s="12">
        <v>44520</v>
      </c>
      <c r="F102" s="74" t="s">
        <v>58</v>
      </c>
      <c r="G102" s="12">
        <v>44523</v>
      </c>
      <c r="H102" s="75" t="s">
        <v>845</v>
      </c>
      <c r="I102" s="15">
        <v>45</v>
      </c>
      <c r="J102" s="15">
        <v>20</v>
      </c>
      <c r="K102" s="15">
        <v>6</v>
      </c>
      <c r="L102" s="15">
        <v>1</v>
      </c>
      <c r="M102" s="79">
        <v>1.35</v>
      </c>
      <c r="N102" s="94">
        <v>2</v>
      </c>
      <c r="O102" s="63">
        <v>2530</v>
      </c>
      <c r="P102" s="64">
        <f>Table22457891011234567891011121314151617181920212223242526272829303132333438244454647[[#This Row],[PEMBULATAN]]*O102</f>
        <v>5060</v>
      </c>
    </row>
    <row r="103" spans="1:16" ht="24.75" customHeight="1" x14ac:dyDescent="0.2">
      <c r="A103" s="13"/>
      <c r="B103" s="73"/>
      <c r="C103" s="71" t="s">
        <v>1537</v>
      </c>
      <c r="D103" s="76" t="s">
        <v>56</v>
      </c>
      <c r="E103" s="12">
        <v>44520</v>
      </c>
      <c r="F103" s="74" t="s">
        <v>58</v>
      </c>
      <c r="G103" s="12">
        <v>44523</v>
      </c>
      <c r="H103" s="75" t="s">
        <v>845</v>
      </c>
      <c r="I103" s="15">
        <v>95</v>
      </c>
      <c r="J103" s="15">
        <v>60</v>
      </c>
      <c r="K103" s="15">
        <v>36</v>
      </c>
      <c r="L103" s="15">
        <v>21</v>
      </c>
      <c r="M103" s="79">
        <v>51.3</v>
      </c>
      <c r="N103" s="94">
        <v>52</v>
      </c>
      <c r="O103" s="63">
        <v>2530</v>
      </c>
      <c r="P103" s="64">
        <f>Table22457891011234567891011121314151617181920212223242526272829303132333438244454647[[#This Row],[PEMBULATAN]]*O103</f>
        <v>131560</v>
      </c>
    </row>
    <row r="104" spans="1:16" ht="24.75" customHeight="1" x14ac:dyDescent="0.2">
      <c r="A104" s="13"/>
      <c r="B104" s="73"/>
      <c r="C104" s="71" t="s">
        <v>1538</v>
      </c>
      <c r="D104" s="76" t="s">
        <v>56</v>
      </c>
      <c r="E104" s="12">
        <v>44520</v>
      </c>
      <c r="F104" s="74" t="s">
        <v>58</v>
      </c>
      <c r="G104" s="12">
        <v>44523</v>
      </c>
      <c r="H104" s="75" t="s">
        <v>845</v>
      </c>
      <c r="I104" s="15">
        <v>54</v>
      </c>
      <c r="J104" s="15">
        <v>28</v>
      </c>
      <c r="K104" s="15">
        <v>12</v>
      </c>
      <c r="L104" s="15">
        <v>1</v>
      </c>
      <c r="M104" s="79">
        <v>4.5359999999999996</v>
      </c>
      <c r="N104" s="94">
        <v>4.5359999999999996</v>
      </c>
      <c r="O104" s="63">
        <v>2530</v>
      </c>
      <c r="P104" s="64">
        <f>Table22457891011234567891011121314151617181920212223242526272829303132333438244454647[[#This Row],[PEMBULATAN]]*O104</f>
        <v>11476.079999999998</v>
      </c>
    </row>
    <row r="105" spans="1:16" ht="24.75" customHeight="1" x14ac:dyDescent="0.2">
      <c r="A105" s="13"/>
      <c r="B105" s="73"/>
      <c r="C105" s="71" t="s">
        <v>1539</v>
      </c>
      <c r="D105" s="76" t="s">
        <v>56</v>
      </c>
      <c r="E105" s="12">
        <v>44520</v>
      </c>
      <c r="F105" s="74" t="s">
        <v>58</v>
      </c>
      <c r="G105" s="12">
        <v>44523</v>
      </c>
      <c r="H105" s="75" t="s">
        <v>845</v>
      </c>
      <c r="I105" s="15">
        <v>41</v>
      </c>
      <c r="J105" s="15">
        <v>16</v>
      </c>
      <c r="K105" s="15">
        <v>10</v>
      </c>
      <c r="L105" s="15">
        <v>1</v>
      </c>
      <c r="M105" s="79">
        <v>1.64</v>
      </c>
      <c r="N105" s="94">
        <v>1.64</v>
      </c>
      <c r="O105" s="63">
        <v>2530</v>
      </c>
      <c r="P105" s="64">
        <f>Table22457891011234567891011121314151617181920212223242526272829303132333438244454647[[#This Row],[PEMBULATAN]]*O105</f>
        <v>4149.2</v>
      </c>
    </row>
    <row r="106" spans="1:16" ht="24.75" customHeight="1" x14ac:dyDescent="0.2">
      <c r="A106" s="13"/>
      <c r="B106" s="73"/>
      <c r="C106" s="71" t="s">
        <v>1540</v>
      </c>
      <c r="D106" s="76" t="s">
        <v>56</v>
      </c>
      <c r="E106" s="12">
        <v>44520</v>
      </c>
      <c r="F106" s="74" t="s">
        <v>58</v>
      </c>
      <c r="G106" s="12">
        <v>44523</v>
      </c>
      <c r="H106" s="75" t="s">
        <v>845</v>
      </c>
      <c r="I106" s="15">
        <v>93</v>
      </c>
      <c r="J106" s="15">
        <v>68</v>
      </c>
      <c r="K106" s="15">
        <v>38</v>
      </c>
      <c r="L106" s="15">
        <v>20</v>
      </c>
      <c r="M106" s="79">
        <v>60.078000000000003</v>
      </c>
      <c r="N106" s="94">
        <v>60.078000000000003</v>
      </c>
      <c r="O106" s="63">
        <v>2530</v>
      </c>
      <c r="P106" s="64">
        <f>Table22457891011234567891011121314151617181920212223242526272829303132333438244454647[[#This Row],[PEMBULATAN]]*O106</f>
        <v>151997.34</v>
      </c>
    </row>
    <row r="107" spans="1:16" ht="24.75" customHeight="1" x14ac:dyDescent="0.2">
      <c r="A107" s="13"/>
      <c r="B107" s="73"/>
      <c r="C107" s="71" t="s">
        <v>1541</v>
      </c>
      <c r="D107" s="76" t="s">
        <v>56</v>
      </c>
      <c r="E107" s="12">
        <v>44520</v>
      </c>
      <c r="F107" s="74" t="s">
        <v>58</v>
      </c>
      <c r="G107" s="12">
        <v>44523</v>
      </c>
      <c r="H107" s="75" t="s">
        <v>845</v>
      </c>
      <c r="I107" s="15">
        <v>98</v>
      </c>
      <c r="J107" s="15">
        <v>57</v>
      </c>
      <c r="K107" s="15">
        <v>36</v>
      </c>
      <c r="L107" s="15">
        <v>13</v>
      </c>
      <c r="M107" s="79">
        <v>50.274000000000001</v>
      </c>
      <c r="N107" s="94">
        <v>50.274000000000001</v>
      </c>
      <c r="O107" s="63">
        <v>2530</v>
      </c>
      <c r="P107" s="64">
        <f>Table22457891011234567891011121314151617181920212223242526272829303132333438244454647[[#This Row],[PEMBULATAN]]*O107</f>
        <v>127193.22</v>
      </c>
    </row>
    <row r="108" spans="1:16" ht="24.75" customHeight="1" x14ac:dyDescent="0.2">
      <c r="A108" s="13"/>
      <c r="B108" s="73"/>
      <c r="C108" s="71" t="s">
        <v>1542</v>
      </c>
      <c r="D108" s="76" t="s">
        <v>56</v>
      </c>
      <c r="E108" s="12">
        <v>44520</v>
      </c>
      <c r="F108" s="74" t="s">
        <v>58</v>
      </c>
      <c r="G108" s="12">
        <v>44523</v>
      </c>
      <c r="H108" s="75" t="s">
        <v>845</v>
      </c>
      <c r="I108" s="15">
        <v>95</v>
      </c>
      <c r="J108" s="15">
        <v>64</v>
      </c>
      <c r="K108" s="15">
        <v>39</v>
      </c>
      <c r="L108" s="15">
        <v>20</v>
      </c>
      <c r="M108" s="79">
        <v>59.28</v>
      </c>
      <c r="N108" s="94">
        <v>59.28</v>
      </c>
      <c r="O108" s="63">
        <v>2530</v>
      </c>
      <c r="P108" s="64">
        <f>Table22457891011234567891011121314151617181920212223242526272829303132333438244454647[[#This Row],[PEMBULATAN]]*O108</f>
        <v>149978.4</v>
      </c>
    </row>
    <row r="109" spans="1:16" ht="24.75" customHeight="1" x14ac:dyDescent="0.2">
      <c r="A109" s="13"/>
      <c r="B109" s="73"/>
      <c r="C109" s="71" t="s">
        <v>1543</v>
      </c>
      <c r="D109" s="76" t="s">
        <v>56</v>
      </c>
      <c r="E109" s="12">
        <v>44520</v>
      </c>
      <c r="F109" s="74" t="s">
        <v>58</v>
      </c>
      <c r="G109" s="12">
        <v>44523</v>
      </c>
      <c r="H109" s="75" t="s">
        <v>845</v>
      </c>
      <c r="I109" s="15">
        <v>72</v>
      </c>
      <c r="J109" s="15">
        <v>61</v>
      </c>
      <c r="K109" s="15">
        <v>30</v>
      </c>
      <c r="L109" s="15">
        <v>9</v>
      </c>
      <c r="M109" s="79">
        <v>32.94</v>
      </c>
      <c r="N109" s="94">
        <v>32.94</v>
      </c>
      <c r="O109" s="63">
        <v>2530</v>
      </c>
      <c r="P109" s="64">
        <f>Table22457891011234567891011121314151617181920212223242526272829303132333438244454647[[#This Row],[PEMBULATAN]]*O109</f>
        <v>83338.2</v>
      </c>
    </row>
    <row r="110" spans="1:16" ht="24.75" customHeight="1" x14ac:dyDescent="0.2">
      <c r="A110" s="13"/>
      <c r="B110" s="73"/>
      <c r="C110" s="71" t="s">
        <v>1544</v>
      </c>
      <c r="D110" s="76" t="s">
        <v>56</v>
      </c>
      <c r="E110" s="12">
        <v>44520</v>
      </c>
      <c r="F110" s="74" t="s">
        <v>58</v>
      </c>
      <c r="G110" s="12">
        <v>44523</v>
      </c>
      <c r="H110" s="75" t="s">
        <v>845</v>
      </c>
      <c r="I110" s="15">
        <v>101</v>
      </c>
      <c r="J110" s="15">
        <v>63</v>
      </c>
      <c r="K110" s="15">
        <v>32</v>
      </c>
      <c r="L110" s="15">
        <v>13</v>
      </c>
      <c r="M110" s="79">
        <v>50.904000000000003</v>
      </c>
      <c r="N110" s="94">
        <v>50.904000000000003</v>
      </c>
      <c r="O110" s="63">
        <v>2530</v>
      </c>
      <c r="P110" s="64">
        <f>Table22457891011234567891011121314151617181920212223242526272829303132333438244454647[[#This Row],[PEMBULATAN]]*O110</f>
        <v>128787.12000000001</v>
      </c>
    </row>
    <row r="111" spans="1:16" ht="24.75" customHeight="1" x14ac:dyDescent="0.2">
      <c r="A111" s="13"/>
      <c r="B111" s="73"/>
      <c r="C111" s="71" t="s">
        <v>1545</v>
      </c>
      <c r="D111" s="76" t="s">
        <v>56</v>
      </c>
      <c r="E111" s="12">
        <v>44520</v>
      </c>
      <c r="F111" s="74" t="s">
        <v>58</v>
      </c>
      <c r="G111" s="12">
        <v>44523</v>
      </c>
      <c r="H111" s="75" t="s">
        <v>845</v>
      </c>
      <c r="I111" s="15">
        <v>95</v>
      </c>
      <c r="J111" s="15">
        <v>45</v>
      </c>
      <c r="K111" s="15">
        <v>32</v>
      </c>
      <c r="L111" s="15">
        <v>14</v>
      </c>
      <c r="M111" s="79">
        <v>34.200000000000003</v>
      </c>
      <c r="N111" s="94">
        <v>34.200000000000003</v>
      </c>
      <c r="O111" s="63">
        <v>2530</v>
      </c>
      <c r="P111" s="64">
        <f>Table22457891011234567891011121314151617181920212223242526272829303132333438244454647[[#This Row],[PEMBULATAN]]*O111</f>
        <v>86526</v>
      </c>
    </row>
    <row r="112" spans="1:16" ht="24.75" customHeight="1" x14ac:dyDescent="0.2">
      <c r="A112" s="13"/>
      <c r="B112" s="73"/>
      <c r="C112" s="71" t="s">
        <v>1546</v>
      </c>
      <c r="D112" s="76" t="s">
        <v>56</v>
      </c>
      <c r="E112" s="12">
        <v>44520</v>
      </c>
      <c r="F112" s="74" t="s">
        <v>58</v>
      </c>
      <c r="G112" s="12">
        <v>44523</v>
      </c>
      <c r="H112" s="75" t="s">
        <v>845</v>
      </c>
      <c r="I112" s="15">
        <v>82</v>
      </c>
      <c r="J112" s="15">
        <v>68</v>
      </c>
      <c r="K112" s="15">
        <v>24</v>
      </c>
      <c r="L112" s="15">
        <v>9</v>
      </c>
      <c r="M112" s="79">
        <v>33.456000000000003</v>
      </c>
      <c r="N112" s="94">
        <v>34</v>
      </c>
      <c r="O112" s="63">
        <v>2530</v>
      </c>
      <c r="P112" s="64">
        <f>Table22457891011234567891011121314151617181920212223242526272829303132333438244454647[[#This Row],[PEMBULATAN]]*O112</f>
        <v>86020</v>
      </c>
    </row>
    <row r="113" spans="1:16" ht="24.75" customHeight="1" x14ac:dyDescent="0.2">
      <c r="A113" s="13"/>
      <c r="B113" s="73"/>
      <c r="C113" s="71" t="s">
        <v>1547</v>
      </c>
      <c r="D113" s="76" t="s">
        <v>56</v>
      </c>
      <c r="E113" s="12">
        <v>44520</v>
      </c>
      <c r="F113" s="74" t="s">
        <v>58</v>
      </c>
      <c r="G113" s="12">
        <v>44523</v>
      </c>
      <c r="H113" s="75" t="s">
        <v>845</v>
      </c>
      <c r="I113" s="15">
        <v>82</v>
      </c>
      <c r="J113" s="15">
        <v>62</v>
      </c>
      <c r="K113" s="15">
        <v>32</v>
      </c>
      <c r="L113" s="15">
        <v>11</v>
      </c>
      <c r="M113" s="79">
        <v>40.671999999999997</v>
      </c>
      <c r="N113" s="94">
        <v>40.671999999999997</v>
      </c>
      <c r="O113" s="63">
        <v>2530</v>
      </c>
      <c r="P113" s="64">
        <f>Table22457891011234567891011121314151617181920212223242526272829303132333438244454647[[#This Row],[PEMBULATAN]]*O113</f>
        <v>102900.15999999999</v>
      </c>
    </row>
    <row r="114" spans="1:16" ht="24.75" customHeight="1" x14ac:dyDescent="0.2">
      <c r="A114" s="13"/>
      <c r="B114" s="73"/>
      <c r="C114" s="71" t="s">
        <v>1548</v>
      </c>
      <c r="D114" s="76" t="s">
        <v>56</v>
      </c>
      <c r="E114" s="12">
        <v>44520</v>
      </c>
      <c r="F114" s="74" t="s">
        <v>58</v>
      </c>
      <c r="G114" s="12">
        <v>44523</v>
      </c>
      <c r="H114" s="75" t="s">
        <v>845</v>
      </c>
      <c r="I114" s="15">
        <v>56</v>
      </c>
      <c r="J114" s="15">
        <v>38</v>
      </c>
      <c r="K114" s="15">
        <v>29</v>
      </c>
      <c r="L114" s="15">
        <v>7</v>
      </c>
      <c r="M114" s="79">
        <v>15.428000000000001</v>
      </c>
      <c r="N114" s="94">
        <v>16</v>
      </c>
      <c r="O114" s="63">
        <v>2530</v>
      </c>
      <c r="P114" s="64">
        <f>Table22457891011234567891011121314151617181920212223242526272829303132333438244454647[[#This Row],[PEMBULATAN]]*O114</f>
        <v>40480</v>
      </c>
    </row>
    <row r="115" spans="1:16" ht="24.75" customHeight="1" x14ac:dyDescent="0.2">
      <c r="A115" s="13"/>
      <c r="B115" s="73"/>
      <c r="C115" s="71" t="s">
        <v>1549</v>
      </c>
      <c r="D115" s="76" t="s">
        <v>56</v>
      </c>
      <c r="E115" s="12">
        <v>44520</v>
      </c>
      <c r="F115" s="74" t="s">
        <v>58</v>
      </c>
      <c r="G115" s="12">
        <v>44523</v>
      </c>
      <c r="H115" s="75" t="s">
        <v>845</v>
      </c>
      <c r="I115" s="15">
        <v>86</v>
      </c>
      <c r="J115" s="15">
        <v>52</v>
      </c>
      <c r="K115" s="15">
        <v>25</v>
      </c>
      <c r="L115" s="15">
        <v>7</v>
      </c>
      <c r="M115" s="79">
        <v>27.95</v>
      </c>
      <c r="N115" s="94">
        <v>27.95</v>
      </c>
      <c r="O115" s="63">
        <v>2530</v>
      </c>
      <c r="P115" s="64">
        <f>Table22457891011234567891011121314151617181920212223242526272829303132333438244454647[[#This Row],[PEMBULATAN]]*O115</f>
        <v>70713.5</v>
      </c>
    </row>
    <row r="116" spans="1:16" ht="24.75" customHeight="1" x14ac:dyDescent="0.2">
      <c r="A116" s="13"/>
      <c r="B116" s="73"/>
      <c r="C116" s="71" t="s">
        <v>1550</v>
      </c>
      <c r="D116" s="76" t="s">
        <v>56</v>
      </c>
      <c r="E116" s="12">
        <v>44520</v>
      </c>
      <c r="F116" s="74" t="s">
        <v>58</v>
      </c>
      <c r="G116" s="12">
        <v>44523</v>
      </c>
      <c r="H116" s="75" t="s">
        <v>845</v>
      </c>
      <c r="I116" s="15">
        <v>78</v>
      </c>
      <c r="J116" s="15">
        <v>49</v>
      </c>
      <c r="K116" s="15">
        <v>21</v>
      </c>
      <c r="L116" s="15">
        <v>11</v>
      </c>
      <c r="M116" s="79">
        <v>20.0655</v>
      </c>
      <c r="N116" s="94">
        <v>20.0655</v>
      </c>
      <c r="O116" s="63">
        <v>2530</v>
      </c>
      <c r="P116" s="64">
        <f>Table22457891011234567891011121314151617181920212223242526272829303132333438244454647[[#This Row],[PEMBULATAN]]*O116</f>
        <v>50765.715000000004</v>
      </c>
    </row>
    <row r="117" spans="1:16" ht="24.75" customHeight="1" x14ac:dyDescent="0.2">
      <c r="A117" s="13"/>
      <c r="B117" s="73"/>
      <c r="C117" s="71" t="s">
        <v>1551</v>
      </c>
      <c r="D117" s="76" t="s">
        <v>56</v>
      </c>
      <c r="E117" s="12">
        <v>44520</v>
      </c>
      <c r="F117" s="74" t="s">
        <v>58</v>
      </c>
      <c r="G117" s="12">
        <v>44523</v>
      </c>
      <c r="H117" s="75" t="s">
        <v>845</v>
      </c>
      <c r="I117" s="15">
        <v>55</v>
      </c>
      <c r="J117" s="15">
        <v>42</v>
      </c>
      <c r="K117" s="15">
        <v>30</v>
      </c>
      <c r="L117" s="15">
        <v>8</v>
      </c>
      <c r="M117" s="79">
        <v>17.324999999999999</v>
      </c>
      <c r="N117" s="94">
        <v>18</v>
      </c>
      <c r="O117" s="63">
        <v>2530</v>
      </c>
      <c r="P117" s="64">
        <f>Table22457891011234567891011121314151617181920212223242526272829303132333438244454647[[#This Row],[PEMBULATAN]]*O117</f>
        <v>45540</v>
      </c>
    </row>
    <row r="118" spans="1:16" ht="24.75" customHeight="1" x14ac:dyDescent="0.2">
      <c r="A118" s="13"/>
      <c r="B118" s="73"/>
      <c r="C118" s="71" t="s">
        <v>1552</v>
      </c>
      <c r="D118" s="76" t="s">
        <v>56</v>
      </c>
      <c r="E118" s="12">
        <v>44520</v>
      </c>
      <c r="F118" s="74" t="s">
        <v>58</v>
      </c>
      <c r="G118" s="12">
        <v>44523</v>
      </c>
      <c r="H118" s="75" t="s">
        <v>845</v>
      </c>
      <c r="I118" s="15">
        <v>60</v>
      </c>
      <c r="J118" s="15">
        <v>53</v>
      </c>
      <c r="K118" s="15">
        <v>20</v>
      </c>
      <c r="L118" s="15">
        <v>5</v>
      </c>
      <c r="M118" s="79">
        <v>15.9</v>
      </c>
      <c r="N118" s="94">
        <v>15.9</v>
      </c>
      <c r="O118" s="63">
        <v>2530</v>
      </c>
      <c r="P118" s="64">
        <f>Table22457891011234567891011121314151617181920212223242526272829303132333438244454647[[#This Row],[PEMBULATAN]]*O118</f>
        <v>40227</v>
      </c>
    </row>
    <row r="119" spans="1:16" ht="24.75" customHeight="1" x14ac:dyDescent="0.2">
      <c r="A119" s="13"/>
      <c r="B119" s="73"/>
      <c r="C119" s="71" t="s">
        <v>1553</v>
      </c>
      <c r="D119" s="76" t="s">
        <v>56</v>
      </c>
      <c r="E119" s="12">
        <v>44520</v>
      </c>
      <c r="F119" s="74" t="s">
        <v>58</v>
      </c>
      <c r="G119" s="12">
        <v>44523</v>
      </c>
      <c r="H119" s="75" t="s">
        <v>845</v>
      </c>
      <c r="I119" s="15">
        <v>42</v>
      </c>
      <c r="J119" s="15">
        <v>38</v>
      </c>
      <c r="K119" s="15">
        <v>25</v>
      </c>
      <c r="L119" s="15">
        <v>2</v>
      </c>
      <c r="M119" s="79">
        <v>9.9749999999999996</v>
      </c>
      <c r="N119" s="94">
        <v>9.9749999999999996</v>
      </c>
      <c r="O119" s="63">
        <v>2530</v>
      </c>
      <c r="P119" s="64">
        <f>Table22457891011234567891011121314151617181920212223242526272829303132333438244454647[[#This Row],[PEMBULATAN]]*O119</f>
        <v>25236.75</v>
      </c>
    </row>
    <row r="120" spans="1:16" ht="24.75" customHeight="1" x14ac:dyDescent="0.2">
      <c r="A120" s="13"/>
      <c r="B120" s="73"/>
      <c r="C120" s="71" t="s">
        <v>1554</v>
      </c>
      <c r="D120" s="76" t="s">
        <v>56</v>
      </c>
      <c r="E120" s="12">
        <v>44520</v>
      </c>
      <c r="F120" s="74" t="s">
        <v>58</v>
      </c>
      <c r="G120" s="12">
        <v>44523</v>
      </c>
      <c r="H120" s="75" t="s">
        <v>845</v>
      </c>
      <c r="I120" s="15">
        <v>50</v>
      </c>
      <c r="J120" s="15">
        <v>38</v>
      </c>
      <c r="K120" s="15">
        <v>24</v>
      </c>
      <c r="L120" s="15">
        <v>4</v>
      </c>
      <c r="M120" s="79">
        <v>11.4</v>
      </c>
      <c r="N120" s="94">
        <v>12</v>
      </c>
      <c r="O120" s="63">
        <v>2530</v>
      </c>
      <c r="P120" s="64">
        <f>Table22457891011234567891011121314151617181920212223242526272829303132333438244454647[[#This Row],[PEMBULATAN]]*O120</f>
        <v>30360</v>
      </c>
    </row>
    <row r="121" spans="1:16" ht="24.75" customHeight="1" x14ac:dyDescent="0.2">
      <c r="A121" s="13"/>
      <c r="B121" s="73"/>
      <c r="C121" s="71" t="s">
        <v>1555</v>
      </c>
      <c r="D121" s="76" t="s">
        <v>56</v>
      </c>
      <c r="E121" s="12">
        <v>44520</v>
      </c>
      <c r="F121" s="74" t="s">
        <v>58</v>
      </c>
      <c r="G121" s="12">
        <v>44523</v>
      </c>
      <c r="H121" s="75" t="s">
        <v>845</v>
      </c>
      <c r="I121" s="15">
        <v>101</v>
      </c>
      <c r="J121" s="15">
        <v>65</v>
      </c>
      <c r="K121" s="15">
        <v>16</v>
      </c>
      <c r="L121" s="15">
        <v>15</v>
      </c>
      <c r="M121" s="79">
        <v>26.26</v>
      </c>
      <c r="N121" s="94">
        <v>26.26</v>
      </c>
      <c r="O121" s="63">
        <v>2530</v>
      </c>
      <c r="P121" s="64">
        <f>Table22457891011234567891011121314151617181920212223242526272829303132333438244454647[[#This Row],[PEMBULATAN]]*O121</f>
        <v>66437.8</v>
      </c>
    </row>
    <row r="122" spans="1:16" ht="24.75" customHeight="1" x14ac:dyDescent="0.2">
      <c r="A122" s="13"/>
      <c r="B122" s="73"/>
      <c r="C122" s="71" t="s">
        <v>1556</v>
      </c>
      <c r="D122" s="76" t="s">
        <v>56</v>
      </c>
      <c r="E122" s="12">
        <v>44520</v>
      </c>
      <c r="F122" s="74" t="s">
        <v>58</v>
      </c>
      <c r="G122" s="12">
        <v>44523</v>
      </c>
      <c r="H122" s="75" t="s">
        <v>845</v>
      </c>
      <c r="I122" s="15">
        <v>62</v>
      </c>
      <c r="J122" s="15">
        <v>58</v>
      </c>
      <c r="K122" s="15">
        <v>23</v>
      </c>
      <c r="L122" s="15">
        <v>12</v>
      </c>
      <c r="M122" s="79">
        <v>20.677</v>
      </c>
      <c r="N122" s="94">
        <v>20.677</v>
      </c>
      <c r="O122" s="63">
        <v>2530</v>
      </c>
      <c r="P122" s="64">
        <f>Table22457891011234567891011121314151617181920212223242526272829303132333438244454647[[#This Row],[PEMBULATAN]]*O122</f>
        <v>52312.81</v>
      </c>
    </row>
    <row r="123" spans="1:16" ht="24.75" customHeight="1" x14ac:dyDescent="0.2">
      <c r="A123" s="13"/>
      <c r="B123" s="73"/>
      <c r="C123" s="71" t="s">
        <v>1557</v>
      </c>
      <c r="D123" s="76" t="s">
        <v>56</v>
      </c>
      <c r="E123" s="12">
        <v>44520</v>
      </c>
      <c r="F123" s="74" t="s">
        <v>58</v>
      </c>
      <c r="G123" s="12">
        <v>44523</v>
      </c>
      <c r="H123" s="75" t="s">
        <v>845</v>
      </c>
      <c r="I123" s="15">
        <v>58</v>
      </c>
      <c r="J123" s="15">
        <v>32</v>
      </c>
      <c r="K123" s="15">
        <v>31</v>
      </c>
      <c r="L123" s="15">
        <v>7</v>
      </c>
      <c r="M123" s="79">
        <v>14.384</v>
      </c>
      <c r="N123" s="94">
        <v>15</v>
      </c>
      <c r="O123" s="63">
        <v>2530</v>
      </c>
      <c r="P123" s="64">
        <f>Table22457891011234567891011121314151617181920212223242526272829303132333438244454647[[#This Row],[PEMBULATAN]]*O123</f>
        <v>37950</v>
      </c>
    </row>
    <row r="124" spans="1:16" ht="24.75" customHeight="1" x14ac:dyDescent="0.2">
      <c r="A124" s="13"/>
      <c r="B124" s="73"/>
      <c r="C124" s="71" t="s">
        <v>1558</v>
      </c>
      <c r="D124" s="76" t="s">
        <v>56</v>
      </c>
      <c r="E124" s="12">
        <v>44520</v>
      </c>
      <c r="F124" s="74" t="s">
        <v>58</v>
      </c>
      <c r="G124" s="12">
        <v>44523</v>
      </c>
      <c r="H124" s="75" t="s">
        <v>845</v>
      </c>
      <c r="I124" s="15">
        <v>98</v>
      </c>
      <c r="J124" s="15">
        <v>57</v>
      </c>
      <c r="K124" s="15">
        <v>31</v>
      </c>
      <c r="L124" s="15">
        <v>9</v>
      </c>
      <c r="M124" s="79">
        <v>43.291499999999999</v>
      </c>
      <c r="N124" s="94">
        <v>43.291499999999999</v>
      </c>
      <c r="O124" s="63">
        <v>2530</v>
      </c>
      <c r="P124" s="64">
        <f>Table22457891011234567891011121314151617181920212223242526272829303132333438244454647[[#This Row],[PEMBULATAN]]*O124</f>
        <v>109527.495</v>
      </c>
    </row>
    <row r="125" spans="1:16" ht="24.75" customHeight="1" x14ac:dyDescent="0.2">
      <c r="A125" s="13"/>
      <c r="B125" s="73"/>
      <c r="C125" s="71" t="s">
        <v>1559</v>
      </c>
      <c r="D125" s="76" t="s">
        <v>56</v>
      </c>
      <c r="E125" s="12">
        <v>44520</v>
      </c>
      <c r="F125" s="74" t="s">
        <v>58</v>
      </c>
      <c r="G125" s="12">
        <v>44523</v>
      </c>
      <c r="H125" s="75" t="s">
        <v>845</v>
      </c>
      <c r="I125" s="15">
        <v>75</v>
      </c>
      <c r="J125" s="15">
        <v>56</v>
      </c>
      <c r="K125" s="15">
        <v>38</v>
      </c>
      <c r="L125" s="15">
        <v>12</v>
      </c>
      <c r="M125" s="79">
        <v>39.9</v>
      </c>
      <c r="N125" s="94">
        <v>39.9</v>
      </c>
      <c r="O125" s="63">
        <v>2530</v>
      </c>
      <c r="P125" s="64">
        <f>Table22457891011234567891011121314151617181920212223242526272829303132333438244454647[[#This Row],[PEMBULATAN]]*O125</f>
        <v>100947</v>
      </c>
    </row>
    <row r="126" spans="1:16" ht="24.75" customHeight="1" x14ac:dyDescent="0.2">
      <c r="A126" s="13"/>
      <c r="B126" s="73"/>
      <c r="C126" s="71" t="s">
        <v>1560</v>
      </c>
      <c r="D126" s="76" t="s">
        <v>56</v>
      </c>
      <c r="E126" s="12">
        <v>44520</v>
      </c>
      <c r="F126" s="74" t="s">
        <v>58</v>
      </c>
      <c r="G126" s="12">
        <v>44523</v>
      </c>
      <c r="H126" s="75" t="s">
        <v>845</v>
      </c>
      <c r="I126" s="15">
        <v>103</v>
      </c>
      <c r="J126" s="15">
        <v>64</v>
      </c>
      <c r="K126" s="15">
        <v>45</v>
      </c>
      <c r="L126" s="15">
        <v>26</v>
      </c>
      <c r="M126" s="79">
        <v>74.16</v>
      </c>
      <c r="N126" s="94">
        <v>74.16</v>
      </c>
      <c r="O126" s="63">
        <v>2530</v>
      </c>
      <c r="P126" s="64">
        <f>Table22457891011234567891011121314151617181920212223242526272829303132333438244454647[[#This Row],[PEMBULATAN]]*O126</f>
        <v>187624.8</v>
      </c>
    </row>
    <row r="127" spans="1:16" ht="24.75" customHeight="1" x14ac:dyDescent="0.2">
      <c r="A127" s="13"/>
      <c r="B127" s="73"/>
      <c r="C127" s="71" t="s">
        <v>1561</v>
      </c>
      <c r="D127" s="76" t="s">
        <v>56</v>
      </c>
      <c r="E127" s="12">
        <v>44520</v>
      </c>
      <c r="F127" s="74" t="s">
        <v>58</v>
      </c>
      <c r="G127" s="12">
        <v>44523</v>
      </c>
      <c r="H127" s="75" t="s">
        <v>845</v>
      </c>
      <c r="I127" s="15">
        <v>76</v>
      </c>
      <c r="J127" s="15">
        <v>68</v>
      </c>
      <c r="K127" s="15">
        <v>25</v>
      </c>
      <c r="L127" s="15">
        <v>10</v>
      </c>
      <c r="M127" s="79">
        <v>32.299999999999997</v>
      </c>
      <c r="N127" s="94">
        <v>33</v>
      </c>
      <c r="O127" s="63">
        <v>2530</v>
      </c>
      <c r="P127" s="64">
        <f>Table22457891011234567891011121314151617181920212223242526272829303132333438244454647[[#This Row],[PEMBULATAN]]*O127</f>
        <v>83490</v>
      </c>
    </row>
    <row r="128" spans="1:16" ht="24.75" customHeight="1" x14ac:dyDescent="0.2">
      <c r="A128" s="13"/>
      <c r="B128" s="73"/>
      <c r="C128" s="71" t="s">
        <v>1562</v>
      </c>
      <c r="D128" s="76" t="s">
        <v>56</v>
      </c>
      <c r="E128" s="12">
        <v>44520</v>
      </c>
      <c r="F128" s="74" t="s">
        <v>58</v>
      </c>
      <c r="G128" s="12">
        <v>44523</v>
      </c>
      <c r="H128" s="75" t="s">
        <v>845</v>
      </c>
      <c r="I128" s="15">
        <v>64</v>
      </c>
      <c r="J128" s="15">
        <v>53</v>
      </c>
      <c r="K128" s="15">
        <v>20</v>
      </c>
      <c r="L128" s="15">
        <v>5</v>
      </c>
      <c r="M128" s="79">
        <v>16.96</v>
      </c>
      <c r="N128" s="94">
        <v>16.96</v>
      </c>
      <c r="O128" s="63">
        <v>2530</v>
      </c>
      <c r="P128" s="64">
        <f>Table22457891011234567891011121314151617181920212223242526272829303132333438244454647[[#This Row],[PEMBULATAN]]*O128</f>
        <v>42908.800000000003</v>
      </c>
    </row>
    <row r="129" spans="1:16" ht="24.75" customHeight="1" x14ac:dyDescent="0.2">
      <c r="A129" s="13"/>
      <c r="B129" s="73"/>
      <c r="C129" s="71" t="s">
        <v>1563</v>
      </c>
      <c r="D129" s="76" t="s">
        <v>56</v>
      </c>
      <c r="E129" s="12">
        <v>44520</v>
      </c>
      <c r="F129" s="74" t="s">
        <v>58</v>
      </c>
      <c r="G129" s="12">
        <v>44523</v>
      </c>
      <c r="H129" s="75" t="s">
        <v>845</v>
      </c>
      <c r="I129" s="15">
        <v>65</v>
      </c>
      <c r="J129" s="15">
        <v>32</v>
      </c>
      <c r="K129" s="15">
        <v>32</v>
      </c>
      <c r="L129" s="15">
        <v>8</v>
      </c>
      <c r="M129" s="79">
        <v>16.64</v>
      </c>
      <c r="N129" s="94">
        <v>16.64</v>
      </c>
      <c r="O129" s="63">
        <v>2530</v>
      </c>
      <c r="P129" s="64">
        <f>Table22457891011234567891011121314151617181920212223242526272829303132333438244454647[[#This Row],[PEMBULATAN]]*O129</f>
        <v>42099.200000000004</v>
      </c>
    </row>
    <row r="130" spans="1:16" ht="24.75" customHeight="1" x14ac:dyDescent="0.2">
      <c r="A130" s="13"/>
      <c r="B130" s="73"/>
      <c r="C130" s="71" t="s">
        <v>1564</v>
      </c>
      <c r="D130" s="76" t="s">
        <v>56</v>
      </c>
      <c r="E130" s="12">
        <v>44520</v>
      </c>
      <c r="F130" s="74" t="s">
        <v>58</v>
      </c>
      <c r="G130" s="12">
        <v>44523</v>
      </c>
      <c r="H130" s="75" t="s">
        <v>845</v>
      </c>
      <c r="I130" s="15">
        <v>91</v>
      </c>
      <c r="J130" s="15">
        <v>49</v>
      </c>
      <c r="K130" s="15">
        <v>32</v>
      </c>
      <c r="L130" s="15">
        <v>18</v>
      </c>
      <c r="M130" s="79">
        <v>35.671999999999997</v>
      </c>
      <c r="N130" s="94">
        <v>35.671999999999997</v>
      </c>
      <c r="O130" s="63">
        <v>2530</v>
      </c>
      <c r="P130" s="64">
        <f>Table22457891011234567891011121314151617181920212223242526272829303132333438244454647[[#This Row],[PEMBULATAN]]*O130</f>
        <v>90250.159999999989</v>
      </c>
    </row>
    <row r="131" spans="1:16" ht="24.75" customHeight="1" x14ac:dyDescent="0.2">
      <c r="A131" s="13"/>
      <c r="B131" s="73"/>
      <c r="C131" s="71" t="s">
        <v>1565</v>
      </c>
      <c r="D131" s="76" t="s">
        <v>56</v>
      </c>
      <c r="E131" s="12">
        <v>44520</v>
      </c>
      <c r="F131" s="74" t="s">
        <v>58</v>
      </c>
      <c r="G131" s="12">
        <v>44523</v>
      </c>
      <c r="H131" s="75" t="s">
        <v>845</v>
      </c>
      <c r="I131" s="15">
        <v>76</v>
      </c>
      <c r="J131" s="15">
        <v>52</v>
      </c>
      <c r="K131" s="15">
        <v>23</v>
      </c>
      <c r="L131" s="15">
        <v>12</v>
      </c>
      <c r="M131" s="79">
        <v>22.724</v>
      </c>
      <c r="N131" s="94">
        <v>22.724</v>
      </c>
      <c r="O131" s="63">
        <v>2530</v>
      </c>
      <c r="P131" s="64">
        <f>Table22457891011234567891011121314151617181920212223242526272829303132333438244454647[[#This Row],[PEMBULATAN]]*O131</f>
        <v>57491.72</v>
      </c>
    </row>
    <row r="132" spans="1:16" ht="24.75" customHeight="1" x14ac:dyDescent="0.2">
      <c r="A132" s="13"/>
      <c r="B132" s="73"/>
      <c r="C132" s="71" t="s">
        <v>1566</v>
      </c>
      <c r="D132" s="76" t="s">
        <v>56</v>
      </c>
      <c r="E132" s="12">
        <v>44520</v>
      </c>
      <c r="F132" s="74" t="s">
        <v>58</v>
      </c>
      <c r="G132" s="12">
        <v>44523</v>
      </c>
      <c r="H132" s="75" t="s">
        <v>845</v>
      </c>
      <c r="I132" s="15">
        <v>42</v>
      </c>
      <c r="J132" s="15">
        <v>28</v>
      </c>
      <c r="K132" s="15">
        <v>28</v>
      </c>
      <c r="L132" s="15">
        <v>7</v>
      </c>
      <c r="M132" s="79">
        <v>8.2319999999999993</v>
      </c>
      <c r="N132" s="94">
        <v>8.2319999999999993</v>
      </c>
      <c r="O132" s="63">
        <v>2530</v>
      </c>
      <c r="P132" s="64">
        <f>Table22457891011234567891011121314151617181920212223242526272829303132333438244454647[[#This Row],[PEMBULATAN]]*O132</f>
        <v>20826.96</v>
      </c>
    </row>
    <row r="133" spans="1:16" ht="24.75" customHeight="1" x14ac:dyDescent="0.2">
      <c r="A133" s="13"/>
      <c r="B133" s="73"/>
      <c r="C133" s="71" t="s">
        <v>1567</v>
      </c>
      <c r="D133" s="76" t="s">
        <v>56</v>
      </c>
      <c r="E133" s="12">
        <v>44520</v>
      </c>
      <c r="F133" s="74" t="s">
        <v>58</v>
      </c>
      <c r="G133" s="12">
        <v>44523</v>
      </c>
      <c r="H133" s="75" t="s">
        <v>845</v>
      </c>
      <c r="I133" s="15">
        <v>68</v>
      </c>
      <c r="J133" s="15">
        <v>40</v>
      </c>
      <c r="K133" s="15">
        <v>35</v>
      </c>
      <c r="L133" s="15">
        <v>9</v>
      </c>
      <c r="M133" s="79">
        <v>23.8</v>
      </c>
      <c r="N133" s="94">
        <v>23.8</v>
      </c>
      <c r="O133" s="63">
        <v>2530</v>
      </c>
      <c r="P133" s="64">
        <f>Table22457891011234567891011121314151617181920212223242526272829303132333438244454647[[#This Row],[PEMBULATAN]]*O133</f>
        <v>60214</v>
      </c>
    </row>
    <row r="134" spans="1:16" ht="24.75" customHeight="1" x14ac:dyDescent="0.2">
      <c r="A134" s="13"/>
      <c r="B134" s="73"/>
      <c r="C134" s="71" t="s">
        <v>1568</v>
      </c>
      <c r="D134" s="76" t="s">
        <v>56</v>
      </c>
      <c r="E134" s="12">
        <v>44520</v>
      </c>
      <c r="F134" s="74" t="s">
        <v>58</v>
      </c>
      <c r="G134" s="12">
        <v>44523</v>
      </c>
      <c r="H134" s="75" t="s">
        <v>845</v>
      </c>
      <c r="I134" s="15">
        <v>82</v>
      </c>
      <c r="J134" s="15">
        <v>40</v>
      </c>
      <c r="K134" s="15">
        <v>31</v>
      </c>
      <c r="L134" s="15">
        <v>6</v>
      </c>
      <c r="M134" s="79">
        <v>25.42</v>
      </c>
      <c r="N134" s="94">
        <v>26</v>
      </c>
      <c r="O134" s="63">
        <v>2530</v>
      </c>
      <c r="P134" s="64">
        <f>Table22457891011234567891011121314151617181920212223242526272829303132333438244454647[[#This Row],[PEMBULATAN]]*O134</f>
        <v>65780</v>
      </c>
    </row>
    <row r="135" spans="1:16" ht="24.75" customHeight="1" x14ac:dyDescent="0.2">
      <c r="A135" s="13"/>
      <c r="B135" s="73"/>
      <c r="C135" s="71" t="s">
        <v>1569</v>
      </c>
      <c r="D135" s="76" t="s">
        <v>56</v>
      </c>
      <c r="E135" s="12">
        <v>44520</v>
      </c>
      <c r="F135" s="74" t="s">
        <v>58</v>
      </c>
      <c r="G135" s="12">
        <v>44523</v>
      </c>
      <c r="H135" s="75" t="s">
        <v>845</v>
      </c>
      <c r="I135" s="15">
        <v>61</v>
      </c>
      <c r="J135" s="15">
        <v>50</v>
      </c>
      <c r="K135" s="15">
        <v>35</v>
      </c>
      <c r="L135" s="15">
        <v>12</v>
      </c>
      <c r="M135" s="79">
        <v>26.6875</v>
      </c>
      <c r="N135" s="94">
        <v>26.6875</v>
      </c>
      <c r="O135" s="63">
        <v>2530</v>
      </c>
      <c r="P135" s="64">
        <f>Table22457891011234567891011121314151617181920212223242526272829303132333438244454647[[#This Row],[PEMBULATAN]]*O135</f>
        <v>67519.375</v>
      </c>
    </row>
    <row r="136" spans="1:16" ht="24.75" customHeight="1" x14ac:dyDescent="0.2">
      <c r="A136" s="13"/>
      <c r="B136" s="73"/>
      <c r="C136" s="71" t="s">
        <v>1570</v>
      </c>
      <c r="D136" s="76" t="s">
        <v>56</v>
      </c>
      <c r="E136" s="12">
        <v>44520</v>
      </c>
      <c r="F136" s="74" t="s">
        <v>58</v>
      </c>
      <c r="G136" s="12">
        <v>44523</v>
      </c>
      <c r="H136" s="75" t="s">
        <v>845</v>
      </c>
      <c r="I136" s="15">
        <v>30</v>
      </c>
      <c r="J136" s="15">
        <v>25</v>
      </c>
      <c r="K136" s="15">
        <v>25</v>
      </c>
      <c r="L136" s="15">
        <v>11</v>
      </c>
      <c r="M136" s="79">
        <v>4.6875</v>
      </c>
      <c r="N136" s="94">
        <v>11</v>
      </c>
      <c r="O136" s="63">
        <v>2530</v>
      </c>
      <c r="P136" s="64">
        <f>Table22457891011234567891011121314151617181920212223242526272829303132333438244454647[[#This Row],[PEMBULATAN]]*O136</f>
        <v>27830</v>
      </c>
    </row>
    <row r="137" spans="1:16" ht="24.75" customHeight="1" x14ac:dyDescent="0.2">
      <c r="A137" s="13"/>
      <c r="B137" s="73"/>
      <c r="C137" s="71" t="s">
        <v>1571</v>
      </c>
      <c r="D137" s="76" t="s">
        <v>56</v>
      </c>
      <c r="E137" s="12">
        <v>44520</v>
      </c>
      <c r="F137" s="74" t="s">
        <v>58</v>
      </c>
      <c r="G137" s="12">
        <v>44523</v>
      </c>
      <c r="H137" s="75" t="s">
        <v>845</v>
      </c>
      <c r="I137" s="15">
        <v>47</v>
      </c>
      <c r="J137" s="15">
        <v>44</v>
      </c>
      <c r="K137" s="15">
        <v>23</v>
      </c>
      <c r="L137" s="15">
        <v>5</v>
      </c>
      <c r="M137" s="79">
        <v>11.891</v>
      </c>
      <c r="N137" s="94">
        <v>11.891</v>
      </c>
      <c r="O137" s="63">
        <v>2530</v>
      </c>
      <c r="P137" s="64">
        <f>Table22457891011234567891011121314151617181920212223242526272829303132333438244454647[[#This Row],[PEMBULATAN]]*O137</f>
        <v>30084.23</v>
      </c>
    </row>
    <row r="138" spans="1:16" ht="24.75" customHeight="1" x14ac:dyDescent="0.2">
      <c r="A138" s="13"/>
      <c r="B138" s="73"/>
      <c r="C138" s="71" t="s">
        <v>1572</v>
      </c>
      <c r="D138" s="76" t="s">
        <v>56</v>
      </c>
      <c r="E138" s="12">
        <v>44520</v>
      </c>
      <c r="F138" s="74" t="s">
        <v>58</v>
      </c>
      <c r="G138" s="12">
        <v>44523</v>
      </c>
      <c r="H138" s="75" t="s">
        <v>845</v>
      </c>
      <c r="I138" s="15">
        <v>50</v>
      </c>
      <c r="J138" s="15">
        <v>51</v>
      </c>
      <c r="K138" s="15">
        <v>18</v>
      </c>
      <c r="L138" s="15">
        <v>2</v>
      </c>
      <c r="M138" s="79">
        <v>11.475</v>
      </c>
      <c r="N138" s="94">
        <v>12</v>
      </c>
      <c r="O138" s="63">
        <v>2530</v>
      </c>
      <c r="P138" s="64">
        <f>Table22457891011234567891011121314151617181920212223242526272829303132333438244454647[[#This Row],[PEMBULATAN]]*O138</f>
        <v>30360</v>
      </c>
    </row>
    <row r="139" spans="1:16" ht="24.75" customHeight="1" x14ac:dyDescent="0.2">
      <c r="A139" s="13"/>
      <c r="B139" s="73"/>
      <c r="C139" s="71" t="s">
        <v>1573</v>
      </c>
      <c r="D139" s="76" t="s">
        <v>56</v>
      </c>
      <c r="E139" s="12">
        <v>44520</v>
      </c>
      <c r="F139" s="74" t="s">
        <v>58</v>
      </c>
      <c r="G139" s="12">
        <v>44523</v>
      </c>
      <c r="H139" s="75" t="s">
        <v>845</v>
      </c>
      <c r="I139" s="15">
        <v>54</v>
      </c>
      <c r="J139" s="15">
        <v>40</v>
      </c>
      <c r="K139" s="15">
        <v>20</v>
      </c>
      <c r="L139" s="15">
        <v>6</v>
      </c>
      <c r="M139" s="79">
        <v>10.8</v>
      </c>
      <c r="N139" s="94">
        <v>10.8</v>
      </c>
      <c r="O139" s="63">
        <v>2530</v>
      </c>
      <c r="P139" s="64">
        <f>Table22457891011234567891011121314151617181920212223242526272829303132333438244454647[[#This Row],[PEMBULATAN]]*O139</f>
        <v>27324</v>
      </c>
    </row>
    <row r="140" spans="1:16" ht="24.75" customHeight="1" x14ac:dyDescent="0.2">
      <c r="A140" s="13"/>
      <c r="B140" s="73"/>
      <c r="C140" s="71" t="s">
        <v>1574</v>
      </c>
      <c r="D140" s="76" t="s">
        <v>56</v>
      </c>
      <c r="E140" s="12">
        <v>44520</v>
      </c>
      <c r="F140" s="74" t="s">
        <v>58</v>
      </c>
      <c r="G140" s="12">
        <v>44523</v>
      </c>
      <c r="H140" s="75" t="s">
        <v>845</v>
      </c>
      <c r="I140" s="15">
        <v>74</v>
      </c>
      <c r="J140" s="15">
        <v>29</v>
      </c>
      <c r="K140" s="15">
        <v>12</v>
      </c>
      <c r="L140" s="15">
        <v>2</v>
      </c>
      <c r="M140" s="79">
        <v>6.4379999999999997</v>
      </c>
      <c r="N140" s="94">
        <v>7</v>
      </c>
      <c r="O140" s="63">
        <v>2530</v>
      </c>
      <c r="P140" s="64">
        <f>Table22457891011234567891011121314151617181920212223242526272829303132333438244454647[[#This Row],[PEMBULATAN]]*O140</f>
        <v>17710</v>
      </c>
    </row>
    <row r="141" spans="1:16" ht="24.75" customHeight="1" x14ac:dyDescent="0.2">
      <c r="A141" s="13"/>
      <c r="B141" s="73"/>
      <c r="C141" s="71" t="s">
        <v>1575</v>
      </c>
      <c r="D141" s="76" t="s">
        <v>56</v>
      </c>
      <c r="E141" s="12">
        <v>44520</v>
      </c>
      <c r="F141" s="74" t="s">
        <v>58</v>
      </c>
      <c r="G141" s="12">
        <v>44523</v>
      </c>
      <c r="H141" s="75" t="s">
        <v>845</v>
      </c>
      <c r="I141" s="15">
        <v>24</v>
      </c>
      <c r="J141" s="15">
        <v>18</v>
      </c>
      <c r="K141" s="15">
        <v>10</v>
      </c>
      <c r="L141" s="15">
        <v>7</v>
      </c>
      <c r="M141" s="79">
        <v>1.08</v>
      </c>
      <c r="N141" s="94">
        <v>7</v>
      </c>
      <c r="O141" s="63">
        <v>2530</v>
      </c>
      <c r="P141" s="64">
        <f>Table22457891011234567891011121314151617181920212223242526272829303132333438244454647[[#This Row],[PEMBULATAN]]*O141</f>
        <v>17710</v>
      </c>
    </row>
    <row r="142" spans="1:16" ht="24.75" customHeight="1" x14ac:dyDescent="0.2">
      <c r="A142" s="13"/>
      <c r="B142" s="73"/>
      <c r="C142" s="71" t="s">
        <v>1576</v>
      </c>
      <c r="D142" s="76" t="s">
        <v>56</v>
      </c>
      <c r="E142" s="12">
        <v>44520</v>
      </c>
      <c r="F142" s="74" t="s">
        <v>58</v>
      </c>
      <c r="G142" s="12">
        <v>44523</v>
      </c>
      <c r="H142" s="75" t="s">
        <v>845</v>
      </c>
      <c r="I142" s="15">
        <v>100</v>
      </c>
      <c r="J142" s="15">
        <v>64</v>
      </c>
      <c r="K142" s="15">
        <v>40</v>
      </c>
      <c r="L142" s="15">
        <v>25</v>
      </c>
      <c r="M142" s="79">
        <v>64</v>
      </c>
      <c r="N142" s="94">
        <v>64</v>
      </c>
      <c r="O142" s="63">
        <v>2530</v>
      </c>
      <c r="P142" s="64">
        <f>Table22457891011234567891011121314151617181920212223242526272829303132333438244454647[[#This Row],[PEMBULATAN]]*O142</f>
        <v>161920</v>
      </c>
    </row>
    <row r="143" spans="1:16" ht="24.75" customHeight="1" x14ac:dyDescent="0.2">
      <c r="A143" s="13"/>
      <c r="B143" s="73"/>
      <c r="C143" s="71" t="s">
        <v>1577</v>
      </c>
      <c r="D143" s="76" t="s">
        <v>56</v>
      </c>
      <c r="E143" s="12">
        <v>44520</v>
      </c>
      <c r="F143" s="74" t="s">
        <v>58</v>
      </c>
      <c r="G143" s="12">
        <v>44523</v>
      </c>
      <c r="H143" s="75" t="s">
        <v>845</v>
      </c>
      <c r="I143" s="15">
        <v>131</v>
      </c>
      <c r="J143" s="15">
        <v>40</v>
      </c>
      <c r="K143" s="15">
        <v>15</v>
      </c>
      <c r="L143" s="15">
        <v>5</v>
      </c>
      <c r="M143" s="79">
        <v>19.649999999999999</v>
      </c>
      <c r="N143" s="94">
        <v>19.649999999999999</v>
      </c>
      <c r="O143" s="63">
        <v>2530</v>
      </c>
      <c r="P143" s="64">
        <f>Table22457891011234567891011121314151617181920212223242526272829303132333438244454647[[#This Row],[PEMBULATAN]]*O143</f>
        <v>49714.5</v>
      </c>
    </row>
    <row r="144" spans="1:16" ht="24.75" customHeight="1" x14ac:dyDescent="0.2">
      <c r="A144" s="13"/>
      <c r="B144" s="73"/>
      <c r="C144" s="71" t="s">
        <v>1578</v>
      </c>
      <c r="D144" s="76" t="s">
        <v>56</v>
      </c>
      <c r="E144" s="12">
        <v>44520</v>
      </c>
      <c r="F144" s="74" t="s">
        <v>58</v>
      </c>
      <c r="G144" s="12">
        <v>44523</v>
      </c>
      <c r="H144" s="75" t="s">
        <v>845</v>
      </c>
      <c r="I144" s="15">
        <v>74</v>
      </c>
      <c r="J144" s="15">
        <v>64</v>
      </c>
      <c r="K144" s="15">
        <v>36</v>
      </c>
      <c r="L144" s="15">
        <v>10</v>
      </c>
      <c r="M144" s="79">
        <v>42.624000000000002</v>
      </c>
      <c r="N144" s="94">
        <v>42.624000000000002</v>
      </c>
      <c r="O144" s="63">
        <v>2530</v>
      </c>
      <c r="P144" s="64">
        <f>Table22457891011234567891011121314151617181920212223242526272829303132333438244454647[[#This Row],[PEMBULATAN]]*O144</f>
        <v>107838.72</v>
      </c>
    </row>
    <row r="145" spans="1:16" ht="24.75" customHeight="1" x14ac:dyDescent="0.2">
      <c r="A145" s="13"/>
      <c r="B145" s="73"/>
      <c r="C145" s="71" t="s">
        <v>1579</v>
      </c>
      <c r="D145" s="76" t="s">
        <v>56</v>
      </c>
      <c r="E145" s="12">
        <v>44520</v>
      </c>
      <c r="F145" s="74" t="s">
        <v>58</v>
      </c>
      <c r="G145" s="12">
        <v>44523</v>
      </c>
      <c r="H145" s="75" t="s">
        <v>845</v>
      </c>
      <c r="I145" s="15">
        <v>40</v>
      </c>
      <c r="J145" s="15">
        <v>35</v>
      </c>
      <c r="K145" s="15">
        <v>31</v>
      </c>
      <c r="L145" s="15">
        <v>7</v>
      </c>
      <c r="M145" s="79">
        <v>10.85</v>
      </c>
      <c r="N145" s="94">
        <v>10.85</v>
      </c>
      <c r="O145" s="63">
        <v>2530</v>
      </c>
      <c r="P145" s="64">
        <f>Table22457891011234567891011121314151617181920212223242526272829303132333438244454647[[#This Row],[PEMBULATAN]]*O145</f>
        <v>27450.5</v>
      </c>
    </row>
    <row r="146" spans="1:16" ht="24.75" customHeight="1" x14ac:dyDescent="0.2">
      <c r="A146" s="13"/>
      <c r="B146" s="73"/>
      <c r="C146" s="71" t="s">
        <v>1580</v>
      </c>
      <c r="D146" s="76" t="s">
        <v>56</v>
      </c>
      <c r="E146" s="12">
        <v>44520</v>
      </c>
      <c r="F146" s="74" t="s">
        <v>58</v>
      </c>
      <c r="G146" s="12">
        <v>44523</v>
      </c>
      <c r="H146" s="75" t="s">
        <v>845</v>
      </c>
      <c r="I146" s="15">
        <v>70</v>
      </c>
      <c r="J146" s="15">
        <v>38</v>
      </c>
      <c r="K146" s="15">
        <v>34</v>
      </c>
      <c r="L146" s="15">
        <v>4</v>
      </c>
      <c r="M146" s="79">
        <v>22.61</v>
      </c>
      <c r="N146" s="94">
        <v>22.61</v>
      </c>
      <c r="O146" s="63">
        <v>2530</v>
      </c>
      <c r="P146" s="64">
        <f>Table22457891011234567891011121314151617181920212223242526272829303132333438244454647[[#This Row],[PEMBULATAN]]*O146</f>
        <v>57203.299999999996</v>
      </c>
    </row>
    <row r="147" spans="1:16" ht="24.75" customHeight="1" x14ac:dyDescent="0.2">
      <c r="A147" s="13"/>
      <c r="B147" s="73"/>
      <c r="C147" s="71" t="s">
        <v>1581</v>
      </c>
      <c r="D147" s="76" t="s">
        <v>56</v>
      </c>
      <c r="E147" s="12">
        <v>44520</v>
      </c>
      <c r="F147" s="74" t="s">
        <v>58</v>
      </c>
      <c r="G147" s="12">
        <v>44523</v>
      </c>
      <c r="H147" s="75" t="s">
        <v>845</v>
      </c>
      <c r="I147" s="15">
        <v>61</v>
      </c>
      <c r="J147" s="15">
        <v>50</v>
      </c>
      <c r="K147" s="15">
        <v>36</v>
      </c>
      <c r="L147" s="15">
        <v>13</v>
      </c>
      <c r="M147" s="79">
        <v>27.45</v>
      </c>
      <c r="N147" s="94">
        <v>28</v>
      </c>
      <c r="O147" s="63">
        <v>2530</v>
      </c>
      <c r="P147" s="64">
        <f>Table22457891011234567891011121314151617181920212223242526272829303132333438244454647[[#This Row],[PEMBULATAN]]*O147</f>
        <v>70840</v>
      </c>
    </row>
    <row r="148" spans="1:16" ht="24.75" customHeight="1" x14ac:dyDescent="0.2">
      <c r="A148" s="13"/>
      <c r="B148" s="73"/>
      <c r="C148" s="71" t="s">
        <v>1582</v>
      </c>
      <c r="D148" s="76" t="s">
        <v>56</v>
      </c>
      <c r="E148" s="12">
        <v>44520</v>
      </c>
      <c r="F148" s="74" t="s">
        <v>58</v>
      </c>
      <c r="G148" s="12">
        <v>44523</v>
      </c>
      <c r="H148" s="75" t="s">
        <v>845</v>
      </c>
      <c r="I148" s="15">
        <v>55</v>
      </c>
      <c r="J148" s="15">
        <v>38</v>
      </c>
      <c r="K148" s="15">
        <v>36</v>
      </c>
      <c r="L148" s="15">
        <v>10</v>
      </c>
      <c r="M148" s="79">
        <v>18.809999999999999</v>
      </c>
      <c r="N148" s="94">
        <v>18.809999999999999</v>
      </c>
      <c r="O148" s="63">
        <v>2530</v>
      </c>
      <c r="P148" s="64">
        <f>Table22457891011234567891011121314151617181920212223242526272829303132333438244454647[[#This Row],[PEMBULATAN]]*O148</f>
        <v>47589.299999999996</v>
      </c>
    </row>
    <row r="149" spans="1:16" ht="24.75" customHeight="1" x14ac:dyDescent="0.2">
      <c r="A149" s="13"/>
      <c r="B149" s="73"/>
      <c r="C149" s="71" t="s">
        <v>1583</v>
      </c>
      <c r="D149" s="76" t="s">
        <v>56</v>
      </c>
      <c r="E149" s="12">
        <v>44520</v>
      </c>
      <c r="F149" s="74" t="s">
        <v>58</v>
      </c>
      <c r="G149" s="12">
        <v>44523</v>
      </c>
      <c r="H149" s="75" t="s">
        <v>845</v>
      </c>
      <c r="I149" s="15">
        <v>35</v>
      </c>
      <c r="J149" s="15">
        <v>26</v>
      </c>
      <c r="K149" s="15">
        <v>30</v>
      </c>
      <c r="L149" s="15">
        <v>4</v>
      </c>
      <c r="M149" s="79">
        <v>6.8250000000000002</v>
      </c>
      <c r="N149" s="94">
        <v>6.8250000000000002</v>
      </c>
      <c r="O149" s="63">
        <v>2530</v>
      </c>
      <c r="P149" s="64">
        <f>Table22457891011234567891011121314151617181920212223242526272829303132333438244454647[[#This Row],[PEMBULATAN]]*O149</f>
        <v>17267.25</v>
      </c>
    </row>
    <row r="150" spans="1:16" ht="24.75" customHeight="1" x14ac:dyDescent="0.2">
      <c r="A150" s="13"/>
      <c r="B150" s="73"/>
      <c r="C150" s="71" t="s">
        <v>1584</v>
      </c>
      <c r="D150" s="76" t="s">
        <v>56</v>
      </c>
      <c r="E150" s="12">
        <v>44520</v>
      </c>
      <c r="F150" s="74" t="s">
        <v>58</v>
      </c>
      <c r="G150" s="12">
        <v>44523</v>
      </c>
      <c r="H150" s="75" t="s">
        <v>845</v>
      </c>
      <c r="I150" s="15">
        <v>52</v>
      </c>
      <c r="J150" s="15">
        <v>42</v>
      </c>
      <c r="K150" s="15">
        <v>51</v>
      </c>
      <c r="L150" s="15">
        <v>7</v>
      </c>
      <c r="M150" s="79">
        <v>27.846</v>
      </c>
      <c r="N150" s="94">
        <v>27.846</v>
      </c>
      <c r="O150" s="63">
        <v>2530</v>
      </c>
      <c r="P150" s="64">
        <f>Table22457891011234567891011121314151617181920212223242526272829303132333438244454647[[#This Row],[PEMBULATAN]]*O150</f>
        <v>70450.38</v>
      </c>
    </row>
    <row r="151" spans="1:16" ht="24.75" customHeight="1" x14ac:dyDescent="0.2">
      <c r="A151" s="13"/>
      <c r="B151" s="73"/>
      <c r="C151" s="71" t="s">
        <v>1585</v>
      </c>
      <c r="D151" s="76" t="s">
        <v>56</v>
      </c>
      <c r="E151" s="12">
        <v>44520</v>
      </c>
      <c r="F151" s="74" t="s">
        <v>58</v>
      </c>
      <c r="G151" s="12">
        <v>44523</v>
      </c>
      <c r="H151" s="75" t="s">
        <v>845</v>
      </c>
      <c r="I151" s="15">
        <v>49</v>
      </c>
      <c r="J151" s="15">
        <v>49</v>
      </c>
      <c r="K151" s="15">
        <v>12</v>
      </c>
      <c r="L151" s="15">
        <v>3</v>
      </c>
      <c r="M151" s="79">
        <v>7.2030000000000003</v>
      </c>
      <c r="N151" s="94">
        <v>7.2030000000000003</v>
      </c>
      <c r="O151" s="63">
        <v>2530</v>
      </c>
      <c r="P151" s="64">
        <f>Table22457891011234567891011121314151617181920212223242526272829303132333438244454647[[#This Row],[PEMBULATAN]]*O151</f>
        <v>18223.59</v>
      </c>
    </row>
    <row r="152" spans="1:16" ht="24.75" customHeight="1" x14ac:dyDescent="0.2">
      <c r="A152" s="13"/>
      <c r="B152" s="73"/>
      <c r="C152" s="71" t="s">
        <v>1586</v>
      </c>
      <c r="D152" s="76" t="s">
        <v>56</v>
      </c>
      <c r="E152" s="12">
        <v>44520</v>
      </c>
      <c r="F152" s="74" t="s">
        <v>58</v>
      </c>
      <c r="G152" s="12">
        <v>44523</v>
      </c>
      <c r="H152" s="75" t="s">
        <v>845</v>
      </c>
      <c r="I152" s="15">
        <v>68</v>
      </c>
      <c r="J152" s="15">
        <v>45</v>
      </c>
      <c r="K152" s="15">
        <v>13</v>
      </c>
      <c r="L152" s="15">
        <v>4</v>
      </c>
      <c r="M152" s="79">
        <v>9.9450000000000003</v>
      </c>
      <c r="N152" s="94">
        <v>9.9450000000000003</v>
      </c>
      <c r="O152" s="63">
        <v>2530</v>
      </c>
      <c r="P152" s="64">
        <f>Table22457891011234567891011121314151617181920212223242526272829303132333438244454647[[#This Row],[PEMBULATAN]]*O152</f>
        <v>25160.850000000002</v>
      </c>
    </row>
    <row r="153" spans="1:16" ht="24.75" customHeight="1" x14ac:dyDescent="0.2">
      <c r="A153" s="13"/>
      <c r="B153" s="73"/>
      <c r="C153" s="71" t="s">
        <v>1587</v>
      </c>
      <c r="D153" s="76" t="s">
        <v>56</v>
      </c>
      <c r="E153" s="12">
        <v>44520</v>
      </c>
      <c r="F153" s="74" t="s">
        <v>58</v>
      </c>
      <c r="G153" s="12">
        <v>44523</v>
      </c>
      <c r="H153" s="75" t="s">
        <v>845</v>
      </c>
      <c r="I153" s="15">
        <v>90</v>
      </c>
      <c r="J153" s="15">
        <v>56</v>
      </c>
      <c r="K153" s="15">
        <v>42</v>
      </c>
      <c r="L153" s="15">
        <v>23</v>
      </c>
      <c r="M153" s="79">
        <v>52.92</v>
      </c>
      <c r="N153" s="94">
        <v>52.92</v>
      </c>
      <c r="O153" s="63">
        <v>2530</v>
      </c>
      <c r="P153" s="64">
        <f>Table22457891011234567891011121314151617181920212223242526272829303132333438244454647[[#This Row],[PEMBULATAN]]*O153</f>
        <v>133887.6</v>
      </c>
    </row>
    <row r="154" spans="1:16" ht="24.75" customHeight="1" x14ac:dyDescent="0.2">
      <c r="A154" s="13"/>
      <c r="B154" s="73"/>
      <c r="C154" s="71" t="s">
        <v>1588</v>
      </c>
      <c r="D154" s="76" t="s">
        <v>56</v>
      </c>
      <c r="E154" s="12">
        <v>44520</v>
      </c>
      <c r="F154" s="74" t="s">
        <v>58</v>
      </c>
      <c r="G154" s="12">
        <v>44523</v>
      </c>
      <c r="H154" s="75" t="s">
        <v>845</v>
      </c>
      <c r="I154" s="15">
        <v>103</v>
      </c>
      <c r="J154" s="15">
        <v>64</v>
      </c>
      <c r="K154" s="15">
        <v>40</v>
      </c>
      <c r="L154" s="15">
        <v>36</v>
      </c>
      <c r="M154" s="79">
        <v>65.92</v>
      </c>
      <c r="N154" s="94">
        <v>65.92</v>
      </c>
      <c r="O154" s="63">
        <v>2530</v>
      </c>
      <c r="P154" s="64">
        <f>Table22457891011234567891011121314151617181920212223242526272829303132333438244454647[[#This Row],[PEMBULATAN]]*O154</f>
        <v>166777.60000000001</v>
      </c>
    </row>
    <row r="155" spans="1:16" ht="24.75" customHeight="1" x14ac:dyDescent="0.2">
      <c r="A155" s="13"/>
      <c r="B155" s="73"/>
      <c r="C155" s="71" t="s">
        <v>1589</v>
      </c>
      <c r="D155" s="76" t="s">
        <v>56</v>
      </c>
      <c r="E155" s="12">
        <v>44520</v>
      </c>
      <c r="F155" s="74" t="s">
        <v>58</v>
      </c>
      <c r="G155" s="12">
        <v>44523</v>
      </c>
      <c r="H155" s="75" t="s">
        <v>845</v>
      </c>
      <c r="I155" s="15">
        <v>142</v>
      </c>
      <c r="J155" s="15">
        <v>15</v>
      </c>
      <c r="K155" s="15">
        <v>12</v>
      </c>
      <c r="L155" s="15">
        <v>4</v>
      </c>
      <c r="M155" s="79">
        <v>6.39</v>
      </c>
      <c r="N155" s="94">
        <v>7</v>
      </c>
      <c r="O155" s="63">
        <v>2530</v>
      </c>
      <c r="P155" s="64">
        <f>Table22457891011234567891011121314151617181920212223242526272829303132333438244454647[[#This Row],[PEMBULATAN]]*O155</f>
        <v>17710</v>
      </c>
    </row>
    <row r="156" spans="1:16" ht="24.75" customHeight="1" x14ac:dyDescent="0.2">
      <c r="A156" s="13"/>
      <c r="B156" s="73"/>
      <c r="C156" s="71" t="s">
        <v>1590</v>
      </c>
      <c r="D156" s="76" t="s">
        <v>56</v>
      </c>
      <c r="E156" s="12">
        <v>44520</v>
      </c>
      <c r="F156" s="74" t="s">
        <v>58</v>
      </c>
      <c r="G156" s="12">
        <v>44523</v>
      </c>
      <c r="H156" s="75" t="s">
        <v>845</v>
      </c>
      <c r="I156" s="15">
        <v>36</v>
      </c>
      <c r="J156" s="15">
        <v>36</v>
      </c>
      <c r="K156" s="15">
        <v>31</v>
      </c>
      <c r="L156" s="15">
        <v>6</v>
      </c>
      <c r="M156" s="79">
        <v>10.044</v>
      </c>
      <c r="N156" s="94">
        <v>10.044</v>
      </c>
      <c r="O156" s="63">
        <v>2530</v>
      </c>
      <c r="P156" s="64">
        <f>Table22457891011234567891011121314151617181920212223242526272829303132333438244454647[[#This Row],[PEMBULATAN]]*O156</f>
        <v>25411.32</v>
      </c>
    </row>
    <row r="157" spans="1:16" ht="24.75" customHeight="1" x14ac:dyDescent="0.2">
      <c r="A157" s="13"/>
      <c r="B157" s="73"/>
      <c r="C157" s="71" t="s">
        <v>1591</v>
      </c>
      <c r="D157" s="76" t="s">
        <v>56</v>
      </c>
      <c r="E157" s="12">
        <v>44520</v>
      </c>
      <c r="F157" s="74" t="s">
        <v>58</v>
      </c>
      <c r="G157" s="12">
        <v>44523</v>
      </c>
      <c r="H157" s="75" t="s">
        <v>845</v>
      </c>
      <c r="I157" s="15">
        <v>87</v>
      </c>
      <c r="J157" s="15">
        <v>45</v>
      </c>
      <c r="K157" s="15">
        <v>31</v>
      </c>
      <c r="L157" s="15">
        <v>24</v>
      </c>
      <c r="M157" s="79">
        <v>30.341249999999999</v>
      </c>
      <c r="N157" s="94">
        <v>31</v>
      </c>
      <c r="O157" s="63">
        <v>2530</v>
      </c>
      <c r="P157" s="64">
        <f>Table22457891011234567891011121314151617181920212223242526272829303132333438244454647[[#This Row],[PEMBULATAN]]*O157</f>
        <v>78430</v>
      </c>
    </row>
    <row r="158" spans="1:16" ht="24.75" customHeight="1" x14ac:dyDescent="0.2">
      <c r="A158" s="13"/>
      <c r="B158" s="73"/>
      <c r="C158" s="71" t="s">
        <v>1592</v>
      </c>
      <c r="D158" s="76" t="s">
        <v>56</v>
      </c>
      <c r="E158" s="12">
        <v>44520</v>
      </c>
      <c r="F158" s="74" t="s">
        <v>58</v>
      </c>
      <c r="G158" s="12">
        <v>44523</v>
      </c>
      <c r="H158" s="75" t="s">
        <v>845</v>
      </c>
      <c r="I158" s="15">
        <v>50</v>
      </c>
      <c r="J158" s="15">
        <v>32</v>
      </c>
      <c r="K158" s="15">
        <v>24</v>
      </c>
      <c r="L158" s="15">
        <v>4</v>
      </c>
      <c r="M158" s="79">
        <v>9.6</v>
      </c>
      <c r="N158" s="94">
        <v>9.6</v>
      </c>
      <c r="O158" s="63">
        <v>2530</v>
      </c>
      <c r="P158" s="64">
        <f>Table22457891011234567891011121314151617181920212223242526272829303132333438244454647[[#This Row],[PEMBULATAN]]*O158</f>
        <v>24288</v>
      </c>
    </row>
    <row r="159" spans="1:16" ht="24.75" customHeight="1" x14ac:dyDescent="0.2">
      <c r="A159" s="13"/>
      <c r="B159" s="73"/>
      <c r="C159" s="71" t="s">
        <v>1593</v>
      </c>
      <c r="D159" s="76" t="s">
        <v>56</v>
      </c>
      <c r="E159" s="12">
        <v>44520</v>
      </c>
      <c r="F159" s="74" t="s">
        <v>58</v>
      </c>
      <c r="G159" s="12">
        <v>44523</v>
      </c>
      <c r="H159" s="75" t="s">
        <v>845</v>
      </c>
      <c r="I159" s="15">
        <v>60</v>
      </c>
      <c r="J159" s="15">
        <v>44</v>
      </c>
      <c r="K159" s="15">
        <v>18</v>
      </c>
      <c r="L159" s="15">
        <v>7</v>
      </c>
      <c r="M159" s="79">
        <v>11.88</v>
      </c>
      <c r="N159" s="94">
        <v>11.88</v>
      </c>
      <c r="O159" s="63">
        <v>2530</v>
      </c>
      <c r="P159" s="64">
        <f>Table22457891011234567891011121314151617181920212223242526272829303132333438244454647[[#This Row],[PEMBULATAN]]*O159</f>
        <v>30056.400000000001</v>
      </c>
    </row>
    <row r="160" spans="1:16" ht="24.75" customHeight="1" x14ac:dyDescent="0.2">
      <c r="A160" s="13"/>
      <c r="B160" s="73"/>
      <c r="C160" s="71" t="s">
        <v>1594</v>
      </c>
      <c r="D160" s="76" t="s">
        <v>56</v>
      </c>
      <c r="E160" s="12">
        <v>44520</v>
      </c>
      <c r="F160" s="74" t="s">
        <v>58</v>
      </c>
      <c r="G160" s="12">
        <v>44523</v>
      </c>
      <c r="H160" s="75" t="s">
        <v>845</v>
      </c>
      <c r="I160" s="15">
        <v>93</v>
      </c>
      <c r="J160" s="15">
        <v>34</v>
      </c>
      <c r="K160" s="15">
        <v>32</v>
      </c>
      <c r="L160" s="15">
        <v>5</v>
      </c>
      <c r="M160" s="79">
        <v>25.295999999999999</v>
      </c>
      <c r="N160" s="94">
        <v>26</v>
      </c>
      <c r="O160" s="63">
        <v>2530</v>
      </c>
      <c r="P160" s="64">
        <f>Table22457891011234567891011121314151617181920212223242526272829303132333438244454647[[#This Row],[PEMBULATAN]]*O160</f>
        <v>65780</v>
      </c>
    </row>
    <row r="161" spans="1:16" ht="24.75" customHeight="1" x14ac:dyDescent="0.2">
      <c r="A161" s="13"/>
      <c r="B161" s="73"/>
      <c r="C161" s="71" t="s">
        <v>1595</v>
      </c>
      <c r="D161" s="76" t="s">
        <v>56</v>
      </c>
      <c r="E161" s="12">
        <v>44520</v>
      </c>
      <c r="F161" s="74" t="s">
        <v>58</v>
      </c>
      <c r="G161" s="12">
        <v>44523</v>
      </c>
      <c r="H161" s="75" t="s">
        <v>845</v>
      </c>
      <c r="I161" s="15">
        <v>50</v>
      </c>
      <c r="J161" s="15">
        <v>31</v>
      </c>
      <c r="K161" s="15">
        <v>35</v>
      </c>
      <c r="L161" s="15">
        <v>4</v>
      </c>
      <c r="M161" s="79">
        <v>13.5625</v>
      </c>
      <c r="N161" s="94">
        <v>13.5625</v>
      </c>
      <c r="O161" s="63">
        <v>2530</v>
      </c>
      <c r="P161" s="64">
        <f>Table22457891011234567891011121314151617181920212223242526272829303132333438244454647[[#This Row],[PEMBULATAN]]*O161</f>
        <v>34313.125</v>
      </c>
    </row>
    <row r="162" spans="1:16" ht="24.75" customHeight="1" x14ac:dyDescent="0.2">
      <c r="A162" s="13"/>
      <c r="B162" s="73"/>
      <c r="C162" s="71" t="s">
        <v>1596</v>
      </c>
      <c r="D162" s="76" t="s">
        <v>56</v>
      </c>
      <c r="E162" s="12">
        <v>44520</v>
      </c>
      <c r="F162" s="74" t="s">
        <v>58</v>
      </c>
      <c r="G162" s="12">
        <v>44523</v>
      </c>
      <c r="H162" s="75" t="s">
        <v>845</v>
      </c>
      <c r="I162" s="15">
        <v>46</v>
      </c>
      <c r="J162" s="15">
        <v>32</v>
      </c>
      <c r="K162" s="15">
        <v>30</v>
      </c>
      <c r="L162" s="15">
        <v>3</v>
      </c>
      <c r="M162" s="79">
        <v>11.04</v>
      </c>
      <c r="N162" s="94">
        <v>11.04</v>
      </c>
      <c r="O162" s="63">
        <v>2530</v>
      </c>
      <c r="P162" s="64">
        <f>Table22457891011234567891011121314151617181920212223242526272829303132333438244454647[[#This Row],[PEMBULATAN]]*O162</f>
        <v>27931.199999999997</v>
      </c>
    </row>
    <row r="163" spans="1:16" ht="24.75" customHeight="1" x14ac:dyDescent="0.2">
      <c r="A163" s="13"/>
      <c r="B163" s="73"/>
      <c r="C163" s="71" t="s">
        <v>1597</v>
      </c>
      <c r="D163" s="76" t="s">
        <v>56</v>
      </c>
      <c r="E163" s="12">
        <v>44520</v>
      </c>
      <c r="F163" s="74" t="s">
        <v>58</v>
      </c>
      <c r="G163" s="12">
        <v>44523</v>
      </c>
      <c r="H163" s="75" t="s">
        <v>845</v>
      </c>
      <c r="I163" s="15">
        <v>55</v>
      </c>
      <c r="J163" s="15">
        <v>30</v>
      </c>
      <c r="K163" s="15">
        <v>28</v>
      </c>
      <c r="L163" s="15">
        <v>7</v>
      </c>
      <c r="M163" s="79">
        <v>11.55</v>
      </c>
      <c r="N163" s="94">
        <v>11.55</v>
      </c>
      <c r="O163" s="63">
        <v>2530</v>
      </c>
      <c r="P163" s="64">
        <f>Table22457891011234567891011121314151617181920212223242526272829303132333438244454647[[#This Row],[PEMBULATAN]]*O163</f>
        <v>29221.5</v>
      </c>
    </row>
    <row r="164" spans="1:16" ht="24.75" customHeight="1" x14ac:dyDescent="0.2">
      <c r="A164" s="13"/>
      <c r="B164" s="73"/>
      <c r="C164" s="71" t="s">
        <v>1598</v>
      </c>
      <c r="D164" s="76" t="s">
        <v>56</v>
      </c>
      <c r="E164" s="12">
        <v>44520</v>
      </c>
      <c r="F164" s="74" t="s">
        <v>58</v>
      </c>
      <c r="G164" s="12">
        <v>44523</v>
      </c>
      <c r="H164" s="75" t="s">
        <v>845</v>
      </c>
      <c r="I164" s="15">
        <v>45</v>
      </c>
      <c r="J164" s="15">
        <v>35</v>
      </c>
      <c r="K164" s="15">
        <v>18</v>
      </c>
      <c r="L164" s="15">
        <v>7</v>
      </c>
      <c r="M164" s="79">
        <v>7.0875000000000004</v>
      </c>
      <c r="N164" s="94">
        <v>7.0875000000000004</v>
      </c>
      <c r="O164" s="63">
        <v>2530</v>
      </c>
      <c r="P164" s="64">
        <f>Table22457891011234567891011121314151617181920212223242526272829303132333438244454647[[#This Row],[PEMBULATAN]]*O164</f>
        <v>17931.375</v>
      </c>
    </row>
    <row r="165" spans="1:16" ht="24.75" customHeight="1" x14ac:dyDescent="0.2">
      <c r="A165" s="13"/>
      <c r="B165" s="73"/>
      <c r="C165" s="71" t="s">
        <v>1599</v>
      </c>
      <c r="D165" s="76" t="s">
        <v>56</v>
      </c>
      <c r="E165" s="12">
        <v>44520</v>
      </c>
      <c r="F165" s="74" t="s">
        <v>58</v>
      </c>
      <c r="G165" s="12">
        <v>44523</v>
      </c>
      <c r="H165" s="75" t="s">
        <v>845</v>
      </c>
      <c r="I165" s="15">
        <v>45</v>
      </c>
      <c r="J165" s="15">
        <v>40</v>
      </c>
      <c r="K165" s="15">
        <v>33</v>
      </c>
      <c r="L165" s="15">
        <v>18</v>
      </c>
      <c r="M165" s="79">
        <v>14.85</v>
      </c>
      <c r="N165" s="94">
        <v>18</v>
      </c>
      <c r="O165" s="63">
        <v>2530</v>
      </c>
      <c r="P165" s="64">
        <f>Table22457891011234567891011121314151617181920212223242526272829303132333438244454647[[#This Row],[PEMBULATAN]]*O165</f>
        <v>45540</v>
      </c>
    </row>
    <row r="166" spans="1:16" ht="24.75" customHeight="1" x14ac:dyDescent="0.2">
      <c r="A166" s="13"/>
      <c r="B166" s="73"/>
      <c r="C166" s="71" t="s">
        <v>1600</v>
      </c>
      <c r="D166" s="76" t="s">
        <v>56</v>
      </c>
      <c r="E166" s="12">
        <v>44520</v>
      </c>
      <c r="F166" s="74" t="s">
        <v>58</v>
      </c>
      <c r="G166" s="12">
        <v>44523</v>
      </c>
      <c r="H166" s="75" t="s">
        <v>845</v>
      </c>
      <c r="I166" s="15">
        <v>42</v>
      </c>
      <c r="J166" s="15">
        <v>32</v>
      </c>
      <c r="K166" s="15">
        <v>24</v>
      </c>
      <c r="L166" s="15">
        <v>5</v>
      </c>
      <c r="M166" s="79">
        <v>8.0640000000000001</v>
      </c>
      <c r="N166" s="94">
        <v>8.0640000000000001</v>
      </c>
      <c r="O166" s="63">
        <v>2530</v>
      </c>
      <c r="P166" s="64">
        <f>Table22457891011234567891011121314151617181920212223242526272829303132333438244454647[[#This Row],[PEMBULATAN]]*O166</f>
        <v>20401.920000000002</v>
      </c>
    </row>
    <row r="167" spans="1:16" ht="24.75" customHeight="1" x14ac:dyDescent="0.2">
      <c r="A167" s="13"/>
      <c r="B167" s="73"/>
      <c r="C167" s="71" t="s">
        <v>1601</v>
      </c>
      <c r="D167" s="76" t="s">
        <v>56</v>
      </c>
      <c r="E167" s="12">
        <v>44520</v>
      </c>
      <c r="F167" s="74" t="s">
        <v>58</v>
      </c>
      <c r="G167" s="12">
        <v>44523</v>
      </c>
      <c r="H167" s="75" t="s">
        <v>845</v>
      </c>
      <c r="I167" s="15">
        <v>118</v>
      </c>
      <c r="J167" s="15">
        <v>42</v>
      </c>
      <c r="K167" s="15">
        <v>4</v>
      </c>
      <c r="L167" s="15">
        <v>2</v>
      </c>
      <c r="M167" s="79">
        <v>4.9560000000000004</v>
      </c>
      <c r="N167" s="94">
        <v>4.9560000000000004</v>
      </c>
      <c r="O167" s="63">
        <v>2530</v>
      </c>
      <c r="P167" s="64">
        <f>Table22457891011234567891011121314151617181920212223242526272829303132333438244454647[[#This Row],[PEMBULATAN]]*O167</f>
        <v>12538.68</v>
      </c>
    </row>
    <row r="168" spans="1:16" ht="24.75" customHeight="1" x14ac:dyDescent="0.2">
      <c r="A168" s="13"/>
      <c r="B168" s="73"/>
      <c r="C168" s="71" t="s">
        <v>1602</v>
      </c>
      <c r="D168" s="76" t="s">
        <v>56</v>
      </c>
      <c r="E168" s="12">
        <v>44520</v>
      </c>
      <c r="F168" s="74" t="s">
        <v>58</v>
      </c>
      <c r="G168" s="12">
        <v>44523</v>
      </c>
      <c r="H168" s="75" t="s">
        <v>845</v>
      </c>
      <c r="I168" s="15">
        <v>124</v>
      </c>
      <c r="J168" s="15">
        <v>42</v>
      </c>
      <c r="K168" s="15">
        <v>20</v>
      </c>
      <c r="L168" s="15">
        <v>6</v>
      </c>
      <c r="M168" s="79">
        <v>26.04</v>
      </c>
      <c r="N168" s="94">
        <v>26.04</v>
      </c>
      <c r="O168" s="63">
        <v>2530</v>
      </c>
      <c r="P168" s="64">
        <f>Table22457891011234567891011121314151617181920212223242526272829303132333438244454647[[#This Row],[PEMBULATAN]]*O168</f>
        <v>65881.2</v>
      </c>
    </row>
    <row r="169" spans="1:16" ht="24.75" customHeight="1" x14ac:dyDescent="0.2">
      <c r="A169" s="13"/>
      <c r="B169" s="73"/>
      <c r="C169" s="71" t="s">
        <v>1603</v>
      </c>
      <c r="D169" s="76" t="s">
        <v>56</v>
      </c>
      <c r="E169" s="12">
        <v>44520</v>
      </c>
      <c r="F169" s="74" t="s">
        <v>58</v>
      </c>
      <c r="G169" s="12">
        <v>44523</v>
      </c>
      <c r="H169" s="75" t="s">
        <v>845</v>
      </c>
      <c r="I169" s="15">
        <v>114</v>
      </c>
      <c r="J169" s="15">
        <v>46</v>
      </c>
      <c r="K169" s="15">
        <v>36</v>
      </c>
      <c r="L169" s="15">
        <v>8</v>
      </c>
      <c r="M169" s="79">
        <v>47.195999999999998</v>
      </c>
      <c r="N169" s="94">
        <v>47.195999999999998</v>
      </c>
      <c r="O169" s="63">
        <v>2530</v>
      </c>
      <c r="P169" s="64">
        <f>Table22457891011234567891011121314151617181920212223242526272829303132333438244454647[[#This Row],[PEMBULATAN]]*O169</f>
        <v>119405.87999999999</v>
      </c>
    </row>
    <row r="170" spans="1:16" ht="24.75" customHeight="1" x14ac:dyDescent="0.2">
      <c r="A170" s="13"/>
      <c r="B170" s="73"/>
      <c r="C170" s="71" t="s">
        <v>1604</v>
      </c>
      <c r="D170" s="76" t="s">
        <v>56</v>
      </c>
      <c r="E170" s="12">
        <v>44520</v>
      </c>
      <c r="F170" s="74" t="s">
        <v>58</v>
      </c>
      <c r="G170" s="12">
        <v>44523</v>
      </c>
      <c r="H170" s="75" t="s">
        <v>845</v>
      </c>
      <c r="I170" s="15">
        <v>34</v>
      </c>
      <c r="J170" s="15">
        <v>34</v>
      </c>
      <c r="K170" s="15">
        <v>30</v>
      </c>
      <c r="L170" s="15">
        <v>7</v>
      </c>
      <c r="M170" s="79">
        <v>8.67</v>
      </c>
      <c r="N170" s="94">
        <v>8.67</v>
      </c>
      <c r="O170" s="63">
        <v>2530</v>
      </c>
      <c r="P170" s="64">
        <f>Table22457891011234567891011121314151617181920212223242526272829303132333438244454647[[#This Row],[PEMBULATAN]]*O170</f>
        <v>21935.1</v>
      </c>
    </row>
    <row r="171" spans="1:16" ht="24.75" customHeight="1" x14ac:dyDescent="0.2">
      <c r="A171" s="13"/>
      <c r="B171" s="73"/>
      <c r="C171" s="71" t="s">
        <v>1605</v>
      </c>
      <c r="D171" s="76" t="s">
        <v>56</v>
      </c>
      <c r="E171" s="12">
        <v>44520</v>
      </c>
      <c r="F171" s="74" t="s">
        <v>58</v>
      </c>
      <c r="G171" s="12">
        <v>44523</v>
      </c>
      <c r="H171" s="75" t="s">
        <v>845</v>
      </c>
      <c r="I171" s="15">
        <v>48</v>
      </c>
      <c r="J171" s="15">
        <v>48</v>
      </c>
      <c r="K171" s="15">
        <v>24</v>
      </c>
      <c r="L171" s="15">
        <v>10</v>
      </c>
      <c r="M171" s="79">
        <v>13.824</v>
      </c>
      <c r="N171" s="94">
        <v>13.824</v>
      </c>
      <c r="O171" s="63">
        <v>2530</v>
      </c>
      <c r="P171" s="64">
        <f>Table22457891011234567891011121314151617181920212223242526272829303132333438244454647[[#This Row],[PEMBULATAN]]*O171</f>
        <v>34974.720000000001</v>
      </c>
    </row>
    <row r="172" spans="1:16" ht="24.75" customHeight="1" x14ac:dyDescent="0.2">
      <c r="A172" s="13"/>
      <c r="B172" s="73"/>
      <c r="C172" s="71" t="s">
        <v>1606</v>
      </c>
      <c r="D172" s="76" t="s">
        <v>56</v>
      </c>
      <c r="E172" s="12">
        <v>44520</v>
      </c>
      <c r="F172" s="74" t="s">
        <v>58</v>
      </c>
      <c r="G172" s="12">
        <v>44523</v>
      </c>
      <c r="H172" s="75" t="s">
        <v>845</v>
      </c>
      <c r="I172" s="15">
        <v>86</v>
      </c>
      <c r="J172" s="15">
        <v>45</v>
      </c>
      <c r="K172" s="15">
        <v>32</v>
      </c>
      <c r="L172" s="15">
        <v>5</v>
      </c>
      <c r="M172" s="79">
        <v>30.96</v>
      </c>
      <c r="N172" s="94">
        <v>30.96</v>
      </c>
      <c r="O172" s="63">
        <v>2530</v>
      </c>
      <c r="P172" s="64">
        <f>Table22457891011234567891011121314151617181920212223242526272829303132333438244454647[[#This Row],[PEMBULATAN]]*O172</f>
        <v>78328.800000000003</v>
      </c>
    </row>
    <row r="173" spans="1:16" ht="24.75" customHeight="1" x14ac:dyDescent="0.2">
      <c r="A173" s="13"/>
      <c r="B173" s="73"/>
      <c r="C173" s="71" t="s">
        <v>1607</v>
      </c>
      <c r="D173" s="76" t="s">
        <v>56</v>
      </c>
      <c r="E173" s="12">
        <v>44520</v>
      </c>
      <c r="F173" s="74" t="s">
        <v>58</v>
      </c>
      <c r="G173" s="12">
        <v>44523</v>
      </c>
      <c r="H173" s="75" t="s">
        <v>845</v>
      </c>
      <c r="I173" s="15">
        <v>60</v>
      </c>
      <c r="J173" s="15">
        <v>41</v>
      </c>
      <c r="K173" s="15">
        <v>18</v>
      </c>
      <c r="L173" s="15">
        <v>6</v>
      </c>
      <c r="M173" s="79">
        <v>11.07</v>
      </c>
      <c r="N173" s="94">
        <v>11.07</v>
      </c>
      <c r="O173" s="63">
        <v>2530</v>
      </c>
      <c r="P173" s="64">
        <f>Table22457891011234567891011121314151617181920212223242526272829303132333438244454647[[#This Row],[PEMBULATAN]]*O173</f>
        <v>28007.100000000002</v>
      </c>
    </row>
    <row r="174" spans="1:16" ht="24.75" customHeight="1" x14ac:dyDescent="0.2">
      <c r="A174" s="13"/>
      <c r="B174" s="73"/>
      <c r="C174" s="71" t="s">
        <v>1608</v>
      </c>
      <c r="D174" s="76" t="s">
        <v>56</v>
      </c>
      <c r="E174" s="12">
        <v>44520</v>
      </c>
      <c r="F174" s="74" t="s">
        <v>58</v>
      </c>
      <c r="G174" s="12">
        <v>44523</v>
      </c>
      <c r="H174" s="75" t="s">
        <v>845</v>
      </c>
      <c r="I174" s="15">
        <v>94</v>
      </c>
      <c r="J174" s="15">
        <v>62</v>
      </c>
      <c r="K174" s="15">
        <v>23</v>
      </c>
      <c r="L174" s="15">
        <v>6</v>
      </c>
      <c r="M174" s="79">
        <v>33.511000000000003</v>
      </c>
      <c r="N174" s="94">
        <v>33.511000000000003</v>
      </c>
      <c r="O174" s="63">
        <v>2530</v>
      </c>
      <c r="P174" s="64">
        <f>Table22457891011234567891011121314151617181920212223242526272829303132333438244454647[[#This Row],[PEMBULATAN]]*O174</f>
        <v>84782.83</v>
      </c>
    </row>
    <row r="175" spans="1:16" ht="24.75" customHeight="1" x14ac:dyDescent="0.2">
      <c r="A175" s="13"/>
      <c r="B175" s="73"/>
      <c r="C175" s="71" t="s">
        <v>1609</v>
      </c>
      <c r="D175" s="76" t="s">
        <v>56</v>
      </c>
      <c r="E175" s="12">
        <v>44520</v>
      </c>
      <c r="F175" s="74" t="s">
        <v>58</v>
      </c>
      <c r="G175" s="12">
        <v>44523</v>
      </c>
      <c r="H175" s="75" t="s">
        <v>845</v>
      </c>
      <c r="I175" s="15">
        <v>55</v>
      </c>
      <c r="J175" s="15">
        <v>28</v>
      </c>
      <c r="K175" s="15">
        <v>28</v>
      </c>
      <c r="L175" s="15">
        <v>6</v>
      </c>
      <c r="M175" s="79">
        <v>10.78</v>
      </c>
      <c r="N175" s="94">
        <v>10.78</v>
      </c>
      <c r="O175" s="63">
        <v>2530</v>
      </c>
      <c r="P175" s="64">
        <f>Table22457891011234567891011121314151617181920212223242526272829303132333438244454647[[#This Row],[PEMBULATAN]]*O175</f>
        <v>27273.399999999998</v>
      </c>
    </row>
    <row r="176" spans="1:16" ht="24.75" customHeight="1" x14ac:dyDescent="0.2">
      <c r="A176" s="13"/>
      <c r="B176" s="73"/>
      <c r="C176" s="71" t="s">
        <v>1610</v>
      </c>
      <c r="D176" s="76" t="s">
        <v>56</v>
      </c>
      <c r="E176" s="12">
        <v>44520</v>
      </c>
      <c r="F176" s="74" t="s">
        <v>58</v>
      </c>
      <c r="G176" s="12">
        <v>44523</v>
      </c>
      <c r="H176" s="75" t="s">
        <v>845</v>
      </c>
      <c r="I176" s="15">
        <v>80</v>
      </c>
      <c r="J176" s="15">
        <v>62</v>
      </c>
      <c r="K176" s="15">
        <v>26</v>
      </c>
      <c r="L176" s="15">
        <v>16</v>
      </c>
      <c r="M176" s="79">
        <v>32.24</v>
      </c>
      <c r="N176" s="94">
        <v>32.24</v>
      </c>
      <c r="O176" s="63">
        <v>2530</v>
      </c>
      <c r="P176" s="64">
        <f>Table22457891011234567891011121314151617181920212223242526272829303132333438244454647[[#This Row],[PEMBULATAN]]*O176</f>
        <v>81567.200000000012</v>
      </c>
    </row>
    <row r="177" spans="1:16" ht="24.75" customHeight="1" x14ac:dyDescent="0.2">
      <c r="A177" s="13"/>
      <c r="B177" s="73"/>
      <c r="C177" s="71" t="s">
        <v>1611</v>
      </c>
      <c r="D177" s="76" t="s">
        <v>56</v>
      </c>
      <c r="E177" s="12">
        <v>44520</v>
      </c>
      <c r="F177" s="74" t="s">
        <v>58</v>
      </c>
      <c r="G177" s="12">
        <v>44523</v>
      </c>
      <c r="H177" s="75" t="s">
        <v>845</v>
      </c>
      <c r="I177" s="15">
        <v>72</v>
      </c>
      <c r="J177" s="15">
        <v>58</v>
      </c>
      <c r="K177" s="15">
        <v>26</v>
      </c>
      <c r="L177" s="15">
        <v>11</v>
      </c>
      <c r="M177" s="79">
        <v>27.143999999999998</v>
      </c>
      <c r="N177" s="94">
        <v>27.143999999999998</v>
      </c>
      <c r="O177" s="63">
        <v>2530</v>
      </c>
      <c r="P177" s="64">
        <f>Table22457891011234567891011121314151617181920212223242526272829303132333438244454647[[#This Row],[PEMBULATAN]]*O177</f>
        <v>68674.319999999992</v>
      </c>
    </row>
    <row r="178" spans="1:16" ht="24.75" customHeight="1" x14ac:dyDescent="0.2">
      <c r="A178" s="13"/>
      <c r="B178" s="73"/>
      <c r="C178" s="71" t="s">
        <v>1612</v>
      </c>
      <c r="D178" s="76" t="s">
        <v>56</v>
      </c>
      <c r="E178" s="12">
        <v>44520</v>
      </c>
      <c r="F178" s="74" t="s">
        <v>58</v>
      </c>
      <c r="G178" s="12">
        <v>44523</v>
      </c>
      <c r="H178" s="75" t="s">
        <v>845</v>
      </c>
      <c r="I178" s="15">
        <v>73</v>
      </c>
      <c r="J178" s="15">
        <v>57</v>
      </c>
      <c r="K178" s="15">
        <v>18</v>
      </c>
      <c r="L178" s="15">
        <v>11</v>
      </c>
      <c r="M178" s="79">
        <v>18.724499999999999</v>
      </c>
      <c r="N178" s="94">
        <v>18.724499999999999</v>
      </c>
      <c r="O178" s="63">
        <v>2530</v>
      </c>
      <c r="P178" s="64">
        <f>Table22457891011234567891011121314151617181920212223242526272829303132333438244454647[[#This Row],[PEMBULATAN]]*O178</f>
        <v>47372.985000000001</v>
      </c>
    </row>
    <row r="179" spans="1:16" ht="24.75" customHeight="1" x14ac:dyDescent="0.2">
      <c r="A179" s="13"/>
      <c r="B179" s="73"/>
      <c r="C179" s="71" t="s">
        <v>1613</v>
      </c>
      <c r="D179" s="76" t="s">
        <v>56</v>
      </c>
      <c r="E179" s="12">
        <v>44520</v>
      </c>
      <c r="F179" s="74" t="s">
        <v>58</v>
      </c>
      <c r="G179" s="12">
        <v>44523</v>
      </c>
      <c r="H179" s="75" t="s">
        <v>845</v>
      </c>
      <c r="I179" s="15">
        <v>96</v>
      </c>
      <c r="J179" s="15">
        <v>53</v>
      </c>
      <c r="K179" s="15">
        <v>20</v>
      </c>
      <c r="L179" s="15">
        <v>10</v>
      </c>
      <c r="M179" s="79">
        <v>25.44</v>
      </c>
      <c r="N179" s="94">
        <v>26</v>
      </c>
      <c r="O179" s="63">
        <v>2530</v>
      </c>
      <c r="P179" s="64">
        <f>Table22457891011234567891011121314151617181920212223242526272829303132333438244454647[[#This Row],[PEMBULATAN]]*O179</f>
        <v>65780</v>
      </c>
    </row>
    <row r="180" spans="1:16" ht="24.75" customHeight="1" x14ac:dyDescent="0.2">
      <c r="A180" s="13"/>
      <c r="B180" s="73"/>
      <c r="C180" s="71" t="s">
        <v>1614</v>
      </c>
      <c r="D180" s="76" t="s">
        <v>56</v>
      </c>
      <c r="E180" s="12">
        <v>44520</v>
      </c>
      <c r="F180" s="74" t="s">
        <v>58</v>
      </c>
      <c r="G180" s="12">
        <v>44523</v>
      </c>
      <c r="H180" s="75" t="s">
        <v>845</v>
      </c>
      <c r="I180" s="15">
        <v>52</v>
      </c>
      <c r="J180" s="15">
        <v>33</v>
      </c>
      <c r="K180" s="15">
        <v>14</v>
      </c>
      <c r="L180" s="15">
        <v>6</v>
      </c>
      <c r="M180" s="79">
        <v>6.0060000000000002</v>
      </c>
      <c r="N180" s="94">
        <v>6.0060000000000002</v>
      </c>
      <c r="O180" s="63">
        <v>2530</v>
      </c>
      <c r="P180" s="64">
        <f>Table22457891011234567891011121314151617181920212223242526272829303132333438244454647[[#This Row],[PEMBULATAN]]*O180</f>
        <v>15195.18</v>
      </c>
    </row>
    <row r="181" spans="1:16" ht="24.75" customHeight="1" x14ac:dyDescent="0.2">
      <c r="A181" s="13"/>
      <c r="B181" s="73"/>
      <c r="C181" s="71" t="s">
        <v>1615</v>
      </c>
      <c r="D181" s="76" t="s">
        <v>56</v>
      </c>
      <c r="E181" s="12">
        <v>44520</v>
      </c>
      <c r="F181" s="74" t="s">
        <v>58</v>
      </c>
      <c r="G181" s="12">
        <v>44523</v>
      </c>
      <c r="H181" s="75" t="s">
        <v>845</v>
      </c>
      <c r="I181" s="15">
        <v>40</v>
      </c>
      <c r="J181" s="15">
        <v>32</v>
      </c>
      <c r="K181" s="15">
        <v>24</v>
      </c>
      <c r="L181" s="15">
        <v>2</v>
      </c>
      <c r="M181" s="79">
        <v>7.68</v>
      </c>
      <c r="N181" s="94">
        <v>7.68</v>
      </c>
      <c r="O181" s="63">
        <v>2530</v>
      </c>
      <c r="P181" s="64">
        <f>Table22457891011234567891011121314151617181920212223242526272829303132333438244454647[[#This Row],[PEMBULATAN]]*O181</f>
        <v>19430.399999999998</v>
      </c>
    </row>
    <row r="182" spans="1:16" ht="24.75" customHeight="1" x14ac:dyDescent="0.2">
      <c r="A182" s="13"/>
      <c r="B182" s="73"/>
      <c r="C182" s="71" t="s">
        <v>1616</v>
      </c>
      <c r="D182" s="76" t="s">
        <v>56</v>
      </c>
      <c r="E182" s="12">
        <v>44520</v>
      </c>
      <c r="F182" s="74" t="s">
        <v>58</v>
      </c>
      <c r="G182" s="12">
        <v>44523</v>
      </c>
      <c r="H182" s="75" t="s">
        <v>845</v>
      </c>
      <c r="I182" s="15">
        <v>78</v>
      </c>
      <c r="J182" s="15">
        <v>41</v>
      </c>
      <c r="K182" s="15">
        <v>23</v>
      </c>
      <c r="L182" s="15">
        <v>4</v>
      </c>
      <c r="M182" s="79">
        <v>18.388500000000001</v>
      </c>
      <c r="N182" s="94">
        <v>19</v>
      </c>
      <c r="O182" s="63">
        <v>2530</v>
      </c>
      <c r="P182" s="64">
        <f>Table22457891011234567891011121314151617181920212223242526272829303132333438244454647[[#This Row],[PEMBULATAN]]*O182</f>
        <v>48070</v>
      </c>
    </row>
    <row r="183" spans="1:16" ht="24.75" customHeight="1" x14ac:dyDescent="0.2">
      <c r="A183" s="13"/>
      <c r="B183" s="73"/>
      <c r="C183" s="71" t="s">
        <v>1617</v>
      </c>
      <c r="D183" s="76" t="s">
        <v>56</v>
      </c>
      <c r="E183" s="12">
        <v>44520</v>
      </c>
      <c r="F183" s="74" t="s">
        <v>58</v>
      </c>
      <c r="G183" s="12">
        <v>44523</v>
      </c>
      <c r="H183" s="75" t="s">
        <v>845</v>
      </c>
      <c r="I183" s="15">
        <v>48</v>
      </c>
      <c r="J183" s="15">
        <v>40</v>
      </c>
      <c r="K183" s="15">
        <v>32</v>
      </c>
      <c r="L183" s="15">
        <v>8</v>
      </c>
      <c r="M183" s="79">
        <v>15.36</v>
      </c>
      <c r="N183" s="94">
        <v>16</v>
      </c>
      <c r="O183" s="63">
        <v>2530</v>
      </c>
      <c r="P183" s="64">
        <f>Table22457891011234567891011121314151617181920212223242526272829303132333438244454647[[#This Row],[PEMBULATAN]]*O183</f>
        <v>40480</v>
      </c>
    </row>
    <row r="184" spans="1:16" ht="24.75" customHeight="1" x14ac:dyDescent="0.2">
      <c r="A184" s="13"/>
      <c r="B184" s="73"/>
      <c r="C184" s="71" t="s">
        <v>1618</v>
      </c>
      <c r="D184" s="76" t="s">
        <v>56</v>
      </c>
      <c r="E184" s="12">
        <v>44520</v>
      </c>
      <c r="F184" s="74" t="s">
        <v>58</v>
      </c>
      <c r="G184" s="12">
        <v>44523</v>
      </c>
      <c r="H184" s="75" t="s">
        <v>845</v>
      </c>
      <c r="I184" s="15">
        <v>53</v>
      </c>
      <c r="J184" s="15">
        <v>35</v>
      </c>
      <c r="K184" s="15">
        <v>18</v>
      </c>
      <c r="L184" s="15">
        <v>2</v>
      </c>
      <c r="M184" s="79">
        <v>8.3475000000000001</v>
      </c>
      <c r="N184" s="94">
        <v>9</v>
      </c>
      <c r="O184" s="63">
        <v>2530</v>
      </c>
      <c r="P184" s="64">
        <f>Table22457891011234567891011121314151617181920212223242526272829303132333438244454647[[#This Row],[PEMBULATAN]]*O184</f>
        <v>22770</v>
      </c>
    </row>
    <row r="185" spans="1:16" ht="24.75" customHeight="1" x14ac:dyDescent="0.2">
      <c r="A185" s="13"/>
      <c r="B185" s="73"/>
      <c r="C185" s="71" t="s">
        <v>1619</v>
      </c>
      <c r="D185" s="76" t="s">
        <v>56</v>
      </c>
      <c r="E185" s="12">
        <v>44520</v>
      </c>
      <c r="F185" s="74" t="s">
        <v>58</v>
      </c>
      <c r="G185" s="12">
        <v>44523</v>
      </c>
      <c r="H185" s="75" t="s">
        <v>845</v>
      </c>
      <c r="I185" s="15">
        <v>74</v>
      </c>
      <c r="J185" s="15">
        <v>42</v>
      </c>
      <c r="K185" s="15">
        <v>28</v>
      </c>
      <c r="L185" s="15">
        <v>13</v>
      </c>
      <c r="M185" s="79">
        <v>21.756</v>
      </c>
      <c r="N185" s="94">
        <v>21.756</v>
      </c>
      <c r="O185" s="63">
        <v>2530</v>
      </c>
      <c r="P185" s="64">
        <f>Table22457891011234567891011121314151617181920212223242526272829303132333438244454647[[#This Row],[PEMBULATAN]]*O185</f>
        <v>55042.68</v>
      </c>
    </row>
    <row r="186" spans="1:16" ht="24.75" customHeight="1" x14ac:dyDescent="0.2">
      <c r="A186" s="13"/>
      <c r="B186" s="73"/>
      <c r="C186" s="71" t="s">
        <v>1620</v>
      </c>
      <c r="D186" s="76" t="s">
        <v>56</v>
      </c>
      <c r="E186" s="12">
        <v>44520</v>
      </c>
      <c r="F186" s="74" t="s">
        <v>58</v>
      </c>
      <c r="G186" s="12">
        <v>44523</v>
      </c>
      <c r="H186" s="75" t="s">
        <v>845</v>
      </c>
      <c r="I186" s="15">
        <v>80</v>
      </c>
      <c r="J186" s="15">
        <v>51</v>
      </c>
      <c r="K186" s="15">
        <v>26</v>
      </c>
      <c r="L186" s="15">
        <v>3</v>
      </c>
      <c r="M186" s="79">
        <v>26.52</v>
      </c>
      <c r="N186" s="94">
        <v>26.52</v>
      </c>
      <c r="O186" s="63">
        <v>2530</v>
      </c>
      <c r="P186" s="64">
        <f>Table22457891011234567891011121314151617181920212223242526272829303132333438244454647[[#This Row],[PEMBULATAN]]*O186</f>
        <v>67095.600000000006</v>
      </c>
    </row>
    <row r="187" spans="1:16" ht="24.75" customHeight="1" x14ac:dyDescent="0.2">
      <c r="A187" s="13"/>
      <c r="B187" s="73"/>
      <c r="C187" s="71" t="s">
        <v>1621</v>
      </c>
      <c r="D187" s="76" t="s">
        <v>56</v>
      </c>
      <c r="E187" s="12">
        <v>44520</v>
      </c>
      <c r="F187" s="74" t="s">
        <v>58</v>
      </c>
      <c r="G187" s="12">
        <v>44523</v>
      </c>
      <c r="H187" s="75" t="s">
        <v>845</v>
      </c>
      <c r="I187" s="15">
        <v>80</v>
      </c>
      <c r="J187" s="15">
        <v>25</v>
      </c>
      <c r="K187" s="15">
        <v>21</v>
      </c>
      <c r="L187" s="15">
        <v>4</v>
      </c>
      <c r="M187" s="79">
        <v>10.5</v>
      </c>
      <c r="N187" s="94">
        <v>10.5</v>
      </c>
      <c r="O187" s="63">
        <v>2530</v>
      </c>
      <c r="P187" s="64">
        <f>Table22457891011234567891011121314151617181920212223242526272829303132333438244454647[[#This Row],[PEMBULATAN]]*O187</f>
        <v>26565</v>
      </c>
    </row>
    <row r="188" spans="1:16" ht="24.75" customHeight="1" x14ac:dyDescent="0.2">
      <c r="A188" s="13"/>
      <c r="B188" s="73"/>
      <c r="C188" s="71" t="s">
        <v>1622</v>
      </c>
      <c r="D188" s="76" t="s">
        <v>56</v>
      </c>
      <c r="E188" s="12">
        <v>44520</v>
      </c>
      <c r="F188" s="74" t="s">
        <v>58</v>
      </c>
      <c r="G188" s="12">
        <v>44523</v>
      </c>
      <c r="H188" s="75" t="s">
        <v>845</v>
      </c>
      <c r="I188" s="15">
        <v>48</v>
      </c>
      <c r="J188" s="15">
        <v>30</v>
      </c>
      <c r="K188" s="15">
        <v>28</v>
      </c>
      <c r="L188" s="15">
        <v>6</v>
      </c>
      <c r="M188" s="79">
        <v>10.08</v>
      </c>
      <c r="N188" s="94">
        <v>10.08</v>
      </c>
      <c r="O188" s="63">
        <v>2530</v>
      </c>
      <c r="P188" s="64">
        <f>Table22457891011234567891011121314151617181920212223242526272829303132333438244454647[[#This Row],[PEMBULATAN]]*O188</f>
        <v>25502.400000000001</v>
      </c>
    </row>
    <row r="189" spans="1:16" ht="24.75" customHeight="1" x14ac:dyDescent="0.2">
      <c r="A189" s="13"/>
      <c r="B189" s="73"/>
      <c r="C189" s="71" t="s">
        <v>1623</v>
      </c>
      <c r="D189" s="76" t="s">
        <v>56</v>
      </c>
      <c r="E189" s="12">
        <v>44520</v>
      </c>
      <c r="F189" s="74" t="s">
        <v>58</v>
      </c>
      <c r="G189" s="12">
        <v>44523</v>
      </c>
      <c r="H189" s="75" t="s">
        <v>845</v>
      </c>
      <c r="I189" s="15">
        <v>58</v>
      </c>
      <c r="J189" s="15">
        <v>37</v>
      </c>
      <c r="K189" s="15">
        <v>26</v>
      </c>
      <c r="L189" s="15">
        <v>9</v>
      </c>
      <c r="M189" s="79">
        <v>13.949</v>
      </c>
      <c r="N189" s="94">
        <v>13.949</v>
      </c>
      <c r="O189" s="63">
        <v>2530</v>
      </c>
      <c r="P189" s="64">
        <f>Table22457891011234567891011121314151617181920212223242526272829303132333438244454647[[#This Row],[PEMBULATAN]]*O189</f>
        <v>35290.97</v>
      </c>
    </row>
    <row r="190" spans="1:16" ht="24.75" customHeight="1" x14ac:dyDescent="0.2">
      <c r="A190" s="13"/>
      <c r="B190" s="73"/>
      <c r="C190" s="71" t="s">
        <v>1624</v>
      </c>
      <c r="D190" s="76" t="s">
        <v>56</v>
      </c>
      <c r="E190" s="12">
        <v>44520</v>
      </c>
      <c r="F190" s="74" t="s">
        <v>58</v>
      </c>
      <c r="G190" s="12">
        <v>44523</v>
      </c>
      <c r="H190" s="75" t="s">
        <v>845</v>
      </c>
      <c r="I190" s="15">
        <v>130</v>
      </c>
      <c r="J190" s="15">
        <v>32</v>
      </c>
      <c r="K190" s="15">
        <v>14</v>
      </c>
      <c r="L190" s="15">
        <v>5</v>
      </c>
      <c r="M190" s="79">
        <v>14.56</v>
      </c>
      <c r="N190" s="94">
        <v>14.56</v>
      </c>
      <c r="O190" s="63">
        <v>2530</v>
      </c>
      <c r="P190" s="64">
        <f>Table22457891011234567891011121314151617181920212223242526272829303132333438244454647[[#This Row],[PEMBULATAN]]*O190</f>
        <v>36836.800000000003</v>
      </c>
    </row>
    <row r="191" spans="1:16" ht="24.75" customHeight="1" x14ac:dyDescent="0.2">
      <c r="A191" s="13"/>
      <c r="B191" s="73"/>
      <c r="C191" s="71" t="s">
        <v>1625</v>
      </c>
      <c r="D191" s="76" t="s">
        <v>56</v>
      </c>
      <c r="E191" s="12">
        <v>44520</v>
      </c>
      <c r="F191" s="74" t="s">
        <v>58</v>
      </c>
      <c r="G191" s="12">
        <v>44523</v>
      </c>
      <c r="H191" s="75" t="s">
        <v>845</v>
      </c>
      <c r="I191" s="15">
        <v>55</v>
      </c>
      <c r="J191" s="15">
        <v>38</v>
      </c>
      <c r="K191" s="15">
        <v>16</v>
      </c>
      <c r="L191" s="15">
        <v>5</v>
      </c>
      <c r="M191" s="79">
        <v>8.36</v>
      </c>
      <c r="N191" s="94">
        <v>9</v>
      </c>
      <c r="O191" s="63">
        <v>2530</v>
      </c>
      <c r="P191" s="64">
        <f>Table22457891011234567891011121314151617181920212223242526272829303132333438244454647[[#This Row],[PEMBULATAN]]*O191</f>
        <v>22770</v>
      </c>
    </row>
    <row r="192" spans="1:16" ht="24.75" customHeight="1" x14ac:dyDescent="0.2">
      <c r="A192" s="13"/>
      <c r="B192" s="73"/>
      <c r="C192" s="71" t="s">
        <v>1626</v>
      </c>
      <c r="D192" s="76" t="s">
        <v>56</v>
      </c>
      <c r="E192" s="12">
        <v>44520</v>
      </c>
      <c r="F192" s="74" t="s">
        <v>58</v>
      </c>
      <c r="G192" s="12">
        <v>44523</v>
      </c>
      <c r="H192" s="75" t="s">
        <v>845</v>
      </c>
      <c r="I192" s="15">
        <v>95</v>
      </c>
      <c r="J192" s="15">
        <v>45</v>
      </c>
      <c r="K192" s="15">
        <v>23</v>
      </c>
      <c r="L192" s="15">
        <v>10</v>
      </c>
      <c r="M192" s="79">
        <v>24.581250000000001</v>
      </c>
      <c r="N192" s="94">
        <v>24.581250000000001</v>
      </c>
      <c r="O192" s="63">
        <v>2530</v>
      </c>
      <c r="P192" s="64">
        <f>Table22457891011234567891011121314151617181920212223242526272829303132333438244454647[[#This Row],[PEMBULATAN]]*O192</f>
        <v>62190.5625</v>
      </c>
    </row>
    <row r="193" spans="1:16" ht="24.75" customHeight="1" x14ac:dyDescent="0.2">
      <c r="A193" s="13"/>
      <c r="B193" s="73"/>
      <c r="C193" s="71" t="s">
        <v>1627</v>
      </c>
      <c r="D193" s="76" t="s">
        <v>56</v>
      </c>
      <c r="E193" s="12">
        <v>44520</v>
      </c>
      <c r="F193" s="74" t="s">
        <v>58</v>
      </c>
      <c r="G193" s="12">
        <v>44523</v>
      </c>
      <c r="H193" s="75" t="s">
        <v>845</v>
      </c>
      <c r="I193" s="15">
        <v>96</v>
      </c>
      <c r="J193" s="15">
        <v>31</v>
      </c>
      <c r="K193" s="15">
        <v>30</v>
      </c>
      <c r="L193" s="15">
        <v>15</v>
      </c>
      <c r="M193" s="79">
        <v>22.32</v>
      </c>
      <c r="N193" s="94">
        <v>23</v>
      </c>
      <c r="O193" s="63">
        <v>2530</v>
      </c>
      <c r="P193" s="64">
        <f>Table22457891011234567891011121314151617181920212223242526272829303132333438244454647[[#This Row],[PEMBULATAN]]*O193</f>
        <v>58190</v>
      </c>
    </row>
    <row r="194" spans="1:16" ht="24.75" customHeight="1" x14ac:dyDescent="0.2">
      <c r="A194" s="13"/>
      <c r="B194" s="73"/>
      <c r="C194" s="71" t="s">
        <v>1628</v>
      </c>
      <c r="D194" s="76" t="s">
        <v>56</v>
      </c>
      <c r="E194" s="12">
        <v>44520</v>
      </c>
      <c r="F194" s="74" t="s">
        <v>58</v>
      </c>
      <c r="G194" s="12">
        <v>44523</v>
      </c>
      <c r="H194" s="75" t="s">
        <v>845</v>
      </c>
      <c r="I194" s="15">
        <v>34</v>
      </c>
      <c r="J194" s="15">
        <v>34</v>
      </c>
      <c r="K194" s="15">
        <v>35</v>
      </c>
      <c r="L194" s="15">
        <v>6</v>
      </c>
      <c r="M194" s="79">
        <v>10.115</v>
      </c>
      <c r="N194" s="94">
        <v>10.115</v>
      </c>
      <c r="O194" s="63">
        <v>2530</v>
      </c>
      <c r="P194" s="64">
        <f>Table22457891011234567891011121314151617181920212223242526272829303132333438244454647[[#This Row],[PEMBULATAN]]*O194</f>
        <v>25590.95</v>
      </c>
    </row>
    <row r="195" spans="1:16" ht="24.75" customHeight="1" x14ac:dyDescent="0.2">
      <c r="A195" s="13"/>
      <c r="B195" s="73"/>
      <c r="C195" s="71" t="s">
        <v>1629</v>
      </c>
      <c r="D195" s="76" t="s">
        <v>56</v>
      </c>
      <c r="E195" s="12">
        <v>44520</v>
      </c>
      <c r="F195" s="74" t="s">
        <v>58</v>
      </c>
      <c r="G195" s="12">
        <v>44523</v>
      </c>
      <c r="H195" s="75" t="s">
        <v>845</v>
      </c>
      <c r="I195" s="15">
        <v>40</v>
      </c>
      <c r="J195" s="15">
        <v>38</v>
      </c>
      <c r="K195" s="15">
        <v>26</v>
      </c>
      <c r="L195" s="15">
        <v>3</v>
      </c>
      <c r="M195" s="79">
        <v>9.8800000000000008</v>
      </c>
      <c r="N195" s="94">
        <v>9.8800000000000008</v>
      </c>
      <c r="O195" s="63">
        <v>2530</v>
      </c>
      <c r="P195" s="64">
        <f>Table22457891011234567891011121314151617181920212223242526272829303132333438244454647[[#This Row],[PEMBULATAN]]*O195</f>
        <v>24996.400000000001</v>
      </c>
    </row>
    <row r="196" spans="1:16" ht="24.75" customHeight="1" x14ac:dyDescent="0.2">
      <c r="A196" s="13"/>
      <c r="B196" s="73"/>
      <c r="C196" s="71" t="s">
        <v>1630</v>
      </c>
      <c r="D196" s="76" t="s">
        <v>56</v>
      </c>
      <c r="E196" s="12">
        <v>44520</v>
      </c>
      <c r="F196" s="74" t="s">
        <v>58</v>
      </c>
      <c r="G196" s="12">
        <v>44523</v>
      </c>
      <c r="H196" s="75" t="s">
        <v>845</v>
      </c>
      <c r="I196" s="15">
        <v>84</v>
      </c>
      <c r="J196" s="15">
        <v>40</v>
      </c>
      <c r="K196" s="15">
        <v>24</v>
      </c>
      <c r="L196" s="15">
        <v>3</v>
      </c>
      <c r="M196" s="79">
        <v>20.16</v>
      </c>
      <c r="N196" s="94">
        <v>20.16</v>
      </c>
      <c r="O196" s="63">
        <v>2530</v>
      </c>
      <c r="P196" s="64">
        <f>Table22457891011234567891011121314151617181920212223242526272829303132333438244454647[[#This Row],[PEMBULATAN]]*O196</f>
        <v>51004.800000000003</v>
      </c>
    </row>
    <row r="197" spans="1:16" ht="24.75" customHeight="1" x14ac:dyDescent="0.2">
      <c r="A197" s="13"/>
      <c r="B197" s="73"/>
      <c r="C197" s="71" t="s">
        <v>1631</v>
      </c>
      <c r="D197" s="76" t="s">
        <v>56</v>
      </c>
      <c r="E197" s="12">
        <v>44520</v>
      </c>
      <c r="F197" s="74" t="s">
        <v>58</v>
      </c>
      <c r="G197" s="12">
        <v>44523</v>
      </c>
      <c r="H197" s="75" t="s">
        <v>845</v>
      </c>
      <c r="I197" s="15">
        <v>87</v>
      </c>
      <c r="J197" s="15">
        <v>32</v>
      </c>
      <c r="K197" s="15">
        <v>23</v>
      </c>
      <c r="L197" s="15">
        <v>9</v>
      </c>
      <c r="M197" s="79">
        <v>16.007999999999999</v>
      </c>
      <c r="N197" s="94">
        <v>16.007999999999999</v>
      </c>
      <c r="O197" s="63">
        <v>2530</v>
      </c>
      <c r="P197" s="64">
        <f>Table22457891011234567891011121314151617181920212223242526272829303132333438244454647[[#This Row],[PEMBULATAN]]*O197</f>
        <v>40500.239999999998</v>
      </c>
    </row>
    <row r="198" spans="1:16" ht="24.75" customHeight="1" x14ac:dyDescent="0.2">
      <c r="A198" s="13"/>
      <c r="B198" s="73"/>
      <c r="C198" s="71" t="s">
        <v>1632</v>
      </c>
      <c r="D198" s="76" t="s">
        <v>56</v>
      </c>
      <c r="E198" s="12">
        <v>44520</v>
      </c>
      <c r="F198" s="74" t="s">
        <v>58</v>
      </c>
      <c r="G198" s="12">
        <v>44523</v>
      </c>
      <c r="H198" s="75" t="s">
        <v>845</v>
      </c>
      <c r="I198" s="15">
        <v>35</v>
      </c>
      <c r="J198" s="15">
        <v>35</v>
      </c>
      <c r="K198" s="15">
        <v>36</v>
      </c>
      <c r="L198" s="15">
        <v>1</v>
      </c>
      <c r="M198" s="79">
        <v>11.025</v>
      </c>
      <c r="N198" s="94">
        <v>11.025</v>
      </c>
      <c r="O198" s="63">
        <v>2530</v>
      </c>
      <c r="P198" s="64">
        <f>Table22457891011234567891011121314151617181920212223242526272829303132333438244454647[[#This Row],[PEMBULATAN]]*O198</f>
        <v>27893.25</v>
      </c>
    </row>
    <row r="199" spans="1:16" ht="24.75" customHeight="1" x14ac:dyDescent="0.2">
      <c r="A199" s="13"/>
      <c r="B199" s="73"/>
      <c r="C199" s="71" t="s">
        <v>1633</v>
      </c>
      <c r="D199" s="76" t="s">
        <v>56</v>
      </c>
      <c r="E199" s="12">
        <v>44520</v>
      </c>
      <c r="F199" s="74" t="s">
        <v>58</v>
      </c>
      <c r="G199" s="12">
        <v>44523</v>
      </c>
      <c r="H199" s="75" t="s">
        <v>845</v>
      </c>
      <c r="I199" s="15">
        <v>182</v>
      </c>
      <c r="J199" s="15">
        <v>56</v>
      </c>
      <c r="K199" s="15">
        <v>34</v>
      </c>
      <c r="L199" s="15">
        <v>26</v>
      </c>
      <c r="M199" s="79">
        <v>86.632000000000005</v>
      </c>
      <c r="N199" s="94">
        <v>86.632000000000005</v>
      </c>
      <c r="O199" s="63">
        <v>2530</v>
      </c>
      <c r="P199" s="64">
        <f>Table22457891011234567891011121314151617181920212223242526272829303132333438244454647[[#This Row],[PEMBULATAN]]*O199</f>
        <v>219178.96000000002</v>
      </c>
    </row>
    <row r="200" spans="1:16" ht="22.5" customHeight="1" x14ac:dyDescent="0.2">
      <c r="A200" s="116" t="s">
        <v>30</v>
      </c>
      <c r="B200" s="117"/>
      <c r="C200" s="117"/>
      <c r="D200" s="117"/>
      <c r="E200" s="117"/>
      <c r="F200" s="117"/>
      <c r="G200" s="117"/>
      <c r="H200" s="117"/>
      <c r="I200" s="117"/>
      <c r="J200" s="117"/>
      <c r="K200" s="117"/>
      <c r="L200" s="118"/>
      <c r="M200" s="77">
        <f>SUBTOTAL(109,Table22457891011234567891011121314151617181920212223242526272829303132333438244454647[KG VOLUME])</f>
        <v>4521.3957499999997</v>
      </c>
      <c r="N200" s="67">
        <f>SUM(N3:N199)</f>
        <v>4591.8275000000021</v>
      </c>
      <c r="O200" s="119">
        <f>SUM(P3:P199)</f>
        <v>11617323.575000003</v>
      </c>
      <c r="P200" s="120"/>
    </row>
    <row r="201" spans="1:16" ht="18" customHeight="1" x14ac:dyDescent="0.2">
      <c r="A201" s="84"/>
      <c r="B201" s="55" t="s">
        <v>42</v>
      </c>
      <c r="C201" s="54"/>
      <c r="D201" s="56" t="s">
        <v>43</v>
      </c>
      <c r="E201" s="84"/>
      <c r="F201" s="84"/>
      <c r="G201" s="84"/>
      <c r="H201" s="84"/>
      <c r="I201" s="84"/>
      <c r="J201" s="84"/>
      <c r="K201" s="84"/>
      <c r="L201" s="84"/>
      <c r="M201" s="85"/>
      <c r="N201" s="86" t="s">
        <v>51</v>
      </c>
      <c r="O201" s="87"/>
      <c r="P201" s="87">
        <f>O200*10%</f>
        <v>1161732.3575000004</v>
      </c>
    </row>
    <row r="202" spans="1:16" ht="18" customHeight="1" thickBot="1" x14ac:dyDescent="0.25">
      <c r="A202" s="84"/>
      <c r="B202" s="55"/>
      <c r="C202" s="54"/>
      <c r="D202" s="56"/>
      <c r="E202" s="84"/>
      <c r="F202" s="84"/>
      <c r="G202" s="84"/>
      <c r="H202" s="84"/>
      <c r="I202" s="84"/>
      <c r="J202" s="84"/>
      <c r="K202" s="84"/>
      <c r="L202" s="84"/>
      <c r="M202" s="85"/>
      <c r="N202" s="88" t="s">
        <v>52</v>
      </c>
      <c r="O202" s="89"/>
      <c r="P202" s="89">
        <f>O200-P201</f>
        <v>10455591.217500003</v>
      </c>
    </row>
    <row r="203" spans="1:16" ht="18" customHeight="1" x14ac:dyDescent="0.2">
      <c r="A203" s="10"/>
      <c r="H203" s="62"/>
      <c r="N203" s="61" t="s">
        <v>31</v>
      </c>
      <c r="P203" s="68">
        <f>P202*1%</f>
        <v>104555.91217500003</v>
      </c>
    </row>
    <row r="204" spans="1:16" ht="18" customHeight="1" thickBot="1" x14ac:dyDescent="0.25">
      <c r="A204" s="10"/>
      <c r="H204" s="62"/>
      <c r="N204" s="61" t="s">
        <v>53</v>
      </c>
      <c r="P204" s="70">
        <f>P202*2%</f>
        <v>209111.82435000007</v>
      </c>
    </row>
    <row r="205" spans="1:16" ht="18" customHeight="1" x14ac:dyDescent="0.2">
      <c r="A205" s="10"/>
      <c r="H205" s="62"/>
      <c r="N205" s="65" t="s">
        <v>32</v>
      </c>
      <c r="O205" s="66"/>
      <c r="P205" s="69">
        <f>P202+P203-P204</f>
        <v>10351035.305325003</v>
      </c>
    </row>
    <row r="207" spans="1:16" x14ac:dyDescent="0.2">
      <c r="A207" s="10"/>
      <c r="H207" s="62"/>
      <c r="P207" s="70"/>
    </row>
    <row r="208" spans="1:16" x14ac:dyDescent="0.2">
      <c r="A208" s="10"/>
      <c r="H208" s="62"/>
      <c r="O208" s="57"/>
      <c r="P208" s="70"/>
    </row>
    <row r="209" spans="1:16" s="3" customFormat="1" x14ac:dyDescent="0.25">
      <c r="A209" s="10"/>
      <c r="B209" s="2"/>
      <c r="C209" s="2"/>
      <c r="E209" s="11"/>
      <c r="H209" s="62"/>
      <c r="N209" s="14"/>
      <c r="O209" s="14"/>
      <c r="P209" s="14"/>
    </row>
    <row r="210" spans="1:16" s="3" customFormat="1" x14ac:dyDescent="0.25">
      <c r="A210" s="10"/>
      <c r="B210" s="2"/>
      <c r="C210" s="2"/>
      <c r="E210" s="11"/>
      <c r="H210" s="62"/>
      <c r="N210" s="14"/>
      <c r="O210" s="14"/>
      <c r="P210" s="14"/>
    </row>
    <row r="211" spans="1:16" s="3" customFormat="1" x14ac:dyDescent="0.25">
      <c r="A211" s="10"/>
      <c r="B211" s="2"/>
      <c r="C211" s="2"/>
      <c r="E211" s="11"/>
      <c r="H211" s="62"/>
      <c r="N211" s="14"/>
      <c r="O211" s="14"/>
      <c r="P211" s="14"/>
    </row>
    <row r="212" spans="1:16" s="3" customFormat="1" x14ac:dyDescent="0.25">
      <c r="A212" s="10"/>
      <c r="B212" s="2"/>
      <c r="C212" s="2"/>
      <c r="E212" s="11"/>
      <c r="H212" s="62"/>
      <c r="N212" s="14"/>
      <c r="O212" s="14"/>
      <c r="P212" s="14"/>
    </row>
    <row r="213" spans="1:16" s="3" customFormat="1" x14ac:dyDescent="0.25">
      <c r="A213" s="10"/>
      <c r="B213" s="2"/>
      <c r="C213" s="2"/>
      <c r="E213" s="11"/>
      <c r="H213" s="62"/>
      <c r="N213" s="14"/>
      <c r="O213" s="14"/>
      <c r="P213" s="14"/>
    </row>
    <row r="214" spans="1:16" s="3" customFormat="1" x14ac:dyDescent="0.25">
      <c r="A214" s="10"/>
      <c r="B214" s="2"/>
      <c r="C214" s="2"/>
      <c r="E214" s="11"/>
      <c r="H214" s="62"/>
      <c r="N214" s="14"/>
      <c r="O214" s="14"/>
      <c r="P214" s="14"/>
    </row>
    <row r="215" spans="1:16" s="3" customFormat="1" x14ac:dyDescent="0.25">
      <c r="A215" s="10"/>
      <c r="B215" s="2"/>
      <c r="C215" s="2"/>
      <c r="E215" s="11"/>
      <c r="H215" s="62"/>
      <c r="N215" s="14"/>
      <c r="O215" s="14"/>
      <c r="P215" s="14"/>
    </row>
    <row r="216" spans="1:16" s="3" customFormat="1" x14ac:dyDescent="0.25">
      <c r="A216" s="10"/>
      <c r="B216" s="2"/>
      <c r="C216" s="2"/>
      <c r="E216" s="11"/>
      <c r="H216" s="62"/>
      <c r="N216" s="14"/>
      <c r="O216" s="14"/>
      <c r="P216" s="14"/>
    </row>
    <row r="217" spans="1:16" s="3" customFormat="1" x14ac:dyDescent="0.25">
      <c r="A217" s="10"/>
      <c r="B217" s="2"/>
      <c r="C217" s="2"/>
      <c r="E217" s="11"/>
      <c r="H217" s="62"/>
      <c r="N217" s="14"/>
      <c r="O217" s="14"/>
      <c r="P217" s="14"/>
    </row>
    <row r="218" spans="1:16" s="3" customFormat="1" x14ac:dyDescent="0.25">
      <c r="A218" s="10"/>
      <c r="B218" s="2"/>
      <c r="C218" s="2"/>
      <c r="E218" s="11"/>
      <c r="H218" s="62"/>
      <c r="N218" s="14"/>
      <c r="O218" s="14"/>
      <c r="P218" s="14"/>
    </row>
    <row r="219" spans="1:16" s="3" customFormat="1" x14ac:dyDescent="0.25">
      <c r="A219" s="10"/>
      <c r="B219" s="2"/>
      <c r="C219" s="2"/>
      <c r="E219" s="11"/>
      <c r="H219" s="62"/>
      <c r="N219" s="14"/>
      <c r="O219" s="14"/>
      <c r="P219" s="14"/>
    </row>
    <row r="220" spans="1:16" s="3" customFormat="1" x14ac:dyDescent="0.25">
      <c r="A220" s="10"/>
      <c r="B220" s="2"/>
      <c r="C220" s="2"/>
      <c r="E220" s="11"/>
      <c r="H220" s="62"/>
      <c r="N220" s="14"/>
      <c r="O220" s="14"/>
      <c r="P220" s="14"/>
    </row>
  </sheetData>
  <mergeCells count="2">
    <mergeCell ref="A200:L200"/>
    <mergeCell ref="O200:P200"/>
  </mergeCells>
  <conditionalFormatting sqref="B3:B199">
    <cfRule type="duplicateValues" dxfId="447" priority="7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72"/>
  <sheetViews>
    <sheetView workbookViewId="0">
      <pane xSplit="7" ySplit="2" topLeftCell="H38" activePane="bottomRight" state="frozen"/>
      <selection pane="topRight" activeCell="H1" sqref="H1"/>
      <selection pane="bottomLeft" activeCell="A3" sqref="A3"/>
      <selection pane="bottomRight" activeCell="C40" sqref="C40"/>
    </sheetView>
  </sheetViews>
  <sheetFormatPr defaultRowHeight="15" x14ac:dyDescent="0.2"/>
  <cols>
    <col min="1" max="1" width="8" style="4" customWidth="1"/>
    <col min="2" max="2" width="20.140625" style="2" customWidth="1"/>
    <col min="3" max="3" width="15.28515625" style="2" customWidth="1"/>
    <col min="4" max="4" width="10.7109375" style="3" customWidth="1"/>
    <col min="5" max="5" width="8" style="11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8" t="s">
        <v>44</v>
      </c>
      <c r="B2" s="7" t="s">
        <v>7</v>
      </c>
      <c r="C2" s="7" t="s">
        <v>0</v>
      </c>
      <c r="D2" s="7" t="s">
        <v>1</v>
      </c>
      <c r="E2" s="59" t="s">
        <v>4</v>
      </c>
      <c r="F2" s="7" t="s">
        <v>3</v>
      </c>
      <c r="G2" s="7" t="s">
        <v>5</v>
      </c>
      <c r="H2" s="59" t="s">
        <v>2</v>
      </c>
      <c r="I2" s="7" t="s">
        <v>39</v>
      </c>
      <c r="J2" s="7" t="s">
        <v>40</v>
      </c>
      <c r="K2" s="7" t="s">
        <v>41</v>
      </c>
      <c r="L2" s="60" t="s">
        <v>45</v>
      </c>
      <c r="M2" s="60" t="s">
        <v>46</v>
      </c>
      <c r="N2" s="60" t="s">
        <v>6</v>
      </c>
      <c r="O2" s="60" t="s">
        <v>47</v>
      </c>
      <c r="P2" s="60" t="s">
        <v>48</v>
      </c>
    </row>
    <row r="3" spans="1:16" ht="30" customHeight="1" x14ac:dyDescent="0.2">
      <c r="A3" s="81">
        <v>404034</v>
      </c>
      <c r="B3" s="72" t="s">
        <v>1634</v>
      </c>
      <c r="C3" s="8" t="s">
        <v>1635</v>
      </c>
      <c r="D3" s="74" t="s">
        <v>56</v>
      </c>
      <c r="E3" s="12">
        <v>44521</v>
      </c>
      <c r="F3" s="74" t="s">
        <v>1685</v>
      </c>
      <c r="G3" s="12">
        <v>44525</v>
      </c>
      <c r="H3" s="9" t="s">
        <v>1686</v>
      </c>
      <c r="I3" s="1">
        <v>78</v>
      </c>
      <c r="J3" s="1">
        <v>51</v>
      </c>
      <c r="K3" s="1">
        <v>51</v>
      </c>
      <c r="L3" s="1">
        <v>37</v>
      </c>
      <c r="M3" s="78">
        <v>50.719499999999996</v>
      </c>
      <c r="N3" s="94">
        <v>50.719499999999996</v>
      </c>
      <c r="O3" s="63">
        <v>2530</v>
      </c>
      <c r="P3" s="64">
        <f>Table2245789101123456789101112131415161718192021222324252627282930313233343824445464748[[#This Row],[PEMBULATAN]]*O3</f>
        <v>128320.33499999999</v>
      </c>
    </row>
    <row r="4" spans="1:16" ht="30" customHeight="1" x14ac:dyDescent="0.2">
      <c r="A4" s="13"/>
      <c r="B4" s="73"/>
      <c r="C4" s="71" t="s">
        <v>1636</v>
      </c>
      <c r="D4" s="76" t="s">
        <v>56</v>
      </c>
      <c r="E4" s="12">
        <v>44521</v>
      </c>
      <c r="F4" s="74" t="s">
        <v>1685</v>
      </c>
      <c r="G4" s="12">
        <v>44525</v>
      </c>
      <c r="H4" s="75" t="s">
        <v>1686</v>
      </c>
      <c r="I4" s="15">
        <v>122</v>
      </c>
      <c r="J4" s="15">
        <v>50</v>
      </c>
      <c r="K4" s="15">
        <v>33</v>
      </c>
      <c r="L4" s="15">
        <v>19</v>
      </c>
      <c r="M4" s="79">
        <v>50.325000000000003</v>
      </c>
      <c r="N4" s="94">
        <v>51</v>
      </c>
      <c r="O4" s="63">
        <v>2530</v>
      </c>
      <c r="P4" s="64">
        <f>Table2245789101123456789101112131415161718192021222324252627282930313233343824445464748[[#This Row],[PEMBULATAN]]*O4</f>
        <v>129030</v>
      </c>
    </row>
    <row r="5" spans="1:16" ht="30" customHeight="1" x14ac:dyDescent="0.2">
      <c r="A5" s="13"/>
      <c r="B5" s="73"/>
      <c r="C5" s="71" t="s">
        <v>1637</v>
      </c>
      <c r="D5" s="76" t="s">
        <v>56</v>
      </c>
      <c r="E5" s="12">
        <v>44521</v>
      </c>
      <c r="F5" s="74" t="s">
        <v>1685</v>
      </c>
      <c r="G5" s="12">
        <v>44525</v>
      </c>
      <c r="H5" s="75" t="s">
        <v>1686</v>
      </c>
      <c r="I5" s="15">
        <v>63</v>
      </c>
      <c r="J5" s="15">
        <v>56</v>
      </c>
      <c r="K5" s="15">
        <v>20</v>
      </c>
      <c r="L5" s="15">
        <v>6</v>
      </c>
      <c r="M5" s="79">
        <v>17.64</v>
      </c>
      <c r="N5" s="94">
        <v>17.64</v>
      </c>
      <c r="O5" s="63">
        <v>2530</v>
      </c>
      <c r="P5" s="64">
        <f>Table2245789101123456789101112131415161718192021222324252627282930313233343824445464748[[#This Row],[PEMBULATAN]]*O5</f>
        <v>44629.200000000004</v>
      </c>
    </row>
    <row r="6" spans="1:16" ht="30" customHeight="1" x14ac:dyDescent="0.2">
      <c r="A6" s="13"/>
      <c r="B6" s="73"/>
      <c r="C6" s="71" t="s">
        <v>1638</v>
      </c>
      <c r="D6" s="76" t="s">
        <v>56</v>
      </c>
      <c r="E6" s="12">
        <v>44521</v>
      </c>
      <c r="F6" s="74" t="s">
        <v>1685</v>
      </c>
      <c r="G6" s="12">
        <v>44525</v>
      </c>
      <c r="H6" s="75" t="s">
        <v>1686</v>
      </c>
      <c r="I6" s="15">
        <v>180</v>
      </c>
      <c r="J6" s="15">
        <v>70</v>
      </c>
      <c r="K6" s="15">
        <v>35</v>
      </c>
      <c r="L6" s="15">
        <v>31</v>
      </c>
      <c r="M6" s="79">
        <v>110.25</v>
      </c>
      <c r="N6" s="94">
        <v>110.25</v>
      </c>
      <c r="O6" s="63">
        <v>2530</v>
      </c>
      <c r="P6" s="64">
        <f>Table2245789101123456789101112131415161718192021222324252627282930313233343824445464748[[#This Row],[PEMBULATAN]]*O6</f>
        <v>278932.5</v>
      </c>
    </row>
    <row r="7" spans="1:16" ht="30" customHeight="1" x14ac:dyDescent="0.2">
      <c r="A7" s="13"/>
      <c r="B7" s="73"/>
      <c r="C7" s="71" t="s">
        <v>1639</v>
      </c>
      <c r="D7" s="76" t="s">
        <v>56</v>
      </c>
      <c r="E7" s="12">
        <v>44521</v>
      </c>
      <c r="F7" s="74" t="s">
        <v>1685</v>
      </c>
      <c r="G7" s="12">
        <v>44525</v>
      </c>
      <c r="H7" s="75" t="s">
        <v>1686</v>
      </c>
      <c r="I7" s="15">
        <v>53</v>
      </c>
      <c r="J7" s="15">
        <v>51</v>
      </c>
      <c r="K7" s="15">
        <v>20</v>
      </c>
      <c r="L7" s="15">
        <v>5</v>
      </c>
      <c r="M7" s="79">
        <v>13.515000000000001</v>
      </c>
      <c r="N7" s="94">
        <v>13.515000000000001</v>
      </c>
      <c r="O7" s="63">
        <v>2530</v>
      </c>
      <c r="P7" s="64">
        <f>Table2245789101123456789101112131415161718192021222324252627282930313233343824445464748[[#This Row],[PEMBULATAN]]*O7</f>
        <v>34192.950000000004</v>
      </c>
    </row>
    <row r="8" spans="1:16" ht="30" customHeight="1" x14ac:dyDescent="0.2">
      <c r="A8" s="13"/>
      <c r="B8" s="73"/>
      <c r="C8" s="71" t="s">
        <v>1640</v>
      </c>
      <c r="D8" s="76" t="s">
        <v>56</v>
      </c>
      <c r="E8" s="12">
        <v>44521</v>
      </c>
      <c r="F8" s="74" t="s">
        <v>1685</v>
      </c>
      <c r="G8" s="12">
        <v>44525</v>
      </c>
      <c r="H8" s="75" t="s">
        <v>1686</v>
      </c>
      <c r="I8" s="15">
        <v>123</v>
      </c>
      <c r="J8" s="15">
        <v>4</v>
      </c>
      <c r="K8" s="15">
        <v>4</v>
      </c>
      <c r="L8" s="15">
        <v>1</v>
      </c>
      <c r="M8" s="79">
        <v>0.49199999999999999</v>
      </c>
      <c r="N8" s="94">
        <v>2</v>
      </c>
      <c r="O8" s="63">
        <v>2530</v>
      </c>
      <c r="P8" s="64">
        <f>Table2245789101123456789101112131415161718192021222324252627282930313233343824445464748[[#This Row],[PEMBULATAN]]*O8</f>
        <v>5060</v>
      </c>
    </row>
    <row r="9" spans="1:16" ht="30" customHeight="1" x14ac:dyDescent="0.2">
      <c r="A9" s="13"/>
      <c r="B9" s="73"/>
      <c r="C9" s="71" t="s">
        <v>1641</v>
      </c>
      <c r="D9" s="76" t="s">
        <v>56</v>
      </c>
      <c r="E9" s="12">
        <v>44521</v>
      </c>
      <c r="F9" s="74" t="s">
        <v>1685</v>
      </c>
      <c r="G9" s="12">
        <v>44525</v>
      </c>
      <c r="H9" s="75" t="s">
        <v>1686</v>
      </c>
      <c r="I9" s="15">
        <v>60</v>
      </c>
      <c r="J9" s="15">
        <v>35</v>
      </c>
      <c r="K9" s="15">
        <v>28</v>
      </c>
      <c r="L9" s="15">
        <v>4</v>
      </c>
      <c r="M9" s="79">
        <v>14.7</v>
      </c>
      <c r="N9" s="94">
        <v>14.7</v>
      </c>
      <c r="O9" s="63">
        <v>2530</v>
      </c>
      <c r="P9" s="64">
        <f>Table2245789101123456789101112131415161718192021222324252627282930313233343824445464748[[#This Row],[PEMBULATAN]]*O9</f>
        <v>37191</v>
      </c>
    </row>
    <row r="10" spans="1:16" ht="30" customHeight="1" x14ac:dyDescent="0.2">
      <c r="A10" s="13"/>
      <c r="B10" s="73"/>
      <c r="C10" s="71" t="s">
        <v>1642</v>
      </c>
      <c r="D10" s="76" t="s">
        <v>56</v>
      </c>
      <c r="E10" s="12">
        <v>44521</v>
      </c>
      <c r="F10" s="74" t="s">
        <v>1685</v>
      </c>
      <c r="G10" s="12">
        <v>44525</v>
      </c>
      <c r="H10" s="75" t="s">
        <v>1686</v>
      </c>
      <c r="I10" s="15">
        <v>40</v>
      </c>
      <c r="J10" s="15">
        <v>35</v>
      </c>
      <c r="K10" s="15">
        <v>20</v>
      </c>
      <c r="L10" s="15">
        <v>1</v>
      </c>
      <c r="M10" s="79">
        <v>7</v>
      </c>
      <c r="N10" s="94">
        <v>7</v>
      </c>
      <c r="O10" s="63">
        <v>2530</v>
      </c>
      <c r="P10" s="64">
        <f>Table2245789101123456789101112131415161718192021222324252627282930313233343824445464748[[#This Row],[PEMBULATAN]]*O10</f>
        <v>17710</v>
      </c>
    </row>
    <row r="11" spans="1:16" ht="30" customHeight="1" x14ac:dyDescent="0.2">
      <c r="A11" s="13"/>
      <c r="B11" s="73"/>
      <c r="C11" s="71" t="s">
        <v>1643</v>
      </c>
      <c r="D11" s="76" t="s">
        <v>56</v>
      </c>
      <c r="E11" s="12">
        <v>44521</v>
      </c>
      <c r="F11" s="74" t="s">
        <v>1685</v>
      </c>
      <c r="G11" s="12">
        <v>44525</v>
      </c>
      <c r="H11" s="75" t="s">
        <v>1686</v>
      </c>
      <c r="I11" s="15">
        <v>84</v>
      </c>
      <c r="J11" s="15">
        <v>62</v>
      </c>
      <c r="K11" s="15">
        <v>30</v>
      </c>
      <c r="L11" s="15">
        <v>16</v>
      </c>
      <c r="M11" s="79">
        <v>39.06</v>
      </c>
      <c r="N11" s="94">
        <v>39.06</v>
      </c>
      <c r="O11" s="63">
        <v>2530</v>
      </c>
      <c r="P11" s="64">
        <f>Table2245789101123456789101112131415161718192021222324252627282930313233343824445464748[[#This Row],[PEMBULATAN]]*O11</f>
        <v>98821.8</v>
      </c>
    </row>
    <row r="12" spans="1:16" ht="30" customHeight="1" x14ac:dyDescent="0.2">
      <c r="A12" s="13"/>
      <c r="B12" s="73"/>
      <c r="C12" s="71" t="s">
        <v>1644</v>
      </c>
      <c r="D12" s="76" t="s">
        <v>56</v>
      </c>
      <c r="E12" s="12">
        <v>44521</v>
      </c>
      <c r="F12" s="74" t="s">
        <v>1685</v>
      </c>
      <c r="G12" s="12">
        <v>44525</v>
      </c>
      <c r="H12" s="75" t="s">
        <v>1686</v>
      </c>
      <c r="I12" s="15">
        <v>51</v>
      </c>
      <c r="J12" s="15">
        <v>40</v>
      </c>
      <c r="K12" s="15">
        <v>25</v>
      </c>
      <c r="L12" s="15">
        <v>4</v>
      </c>
      <c r="M12" s="79">
        <v>12.75</v>
      </c>
      <c r="N12" s="94">
        <v>12.75</v>
      </c>
      <c r="O12" s="63">
        <v>2530</v>
      </c>
      <c r="P12" s="64">
        <f>Table2245789101123456789101112131415161718192021222324252627282930313233343824445464748[[#This Row],[PEMBULATAN]]*O12</f>
        <v>32257.5</v>
      </c>
    </row>
    <row r="13" spans="1:16" ht="30" customHeight="1" x14ac:dyDescent="0.2">
      <c r="A13" s="13"/>
      <c r="B13" s="73"/>
      <c r="C13" s="71" t="s">
        <v>1645</v>
      </c>
      <c r="D13" s="76" t="s">
        <v>56</v>
      </c>
      <c r="E13" s="12">
        <v>44521</v>
      </c>
      <c r="F13" s="74" t="s">
        <v>1685</v>
      </c>
      <c r="G13" s="12">
        <v>44525</v>
      </c>
      <c r="H13" s="75" t="s">
        <v>1686</v>
      </c>
      <c r="I13" s="15">
        <v>51</v>
      </c>
      <c r="J13" s="15">
        <v>40</v>
      </c>
      <c r="K13" s="15">
        <v>20</v>
      </c>
      <c r="L13" s="15">
        <v>3</v>
      </c>
      <c r="M13" s="79">
        <v>10.199999999999999</v>
      </c>
      <c r="N13" s="94">
        <v>10.199999999999999</v>
      </c>
      <c r="O13" s="63">
        <v>2530</v>
      </c>
      <c r="P13" s="64">
        <f>Table2245789101123456789101112131415161718192021222324252627282930313233343824445464748[[#This Row],[PEMBULATAN]]*O13</f>
        <v>25806</v>
      </c>
    </row>
    <row r="14" spans="1:16" ht="30" customHeight="1" x14ac:dyDescent="0.2">
      <c r="A14" s="13"/>
      <c r="B14" s="73"/>
      <c r="C14" s="71" t="s">
        <v>1646</v>
      </c>
      <c r="D14" s="76" t="s">
        <v>56</v>
      </c>
      <c r="E14" s="12">
        <v>44521</v>
      </c>
      <c r="F14" s="74" t="s">
        <v>1685</v>
      </c>
      <c r="G14" s="12">
        <v>44525</v>
      </c>
      <c r="H14" s="75" t="s">
        <v>1686</v>
      </c>
      <c r="I14" s="15">
        <v>30</v>
      </c>
      <c r="J14" s="15">
        <v>20</v>
      </c>
      <c r="K14" s="15">
        <v>15</v>
      </c>
      <c r="L14" s="15">
        <v>1</v>
      </c>
      <c r="M14" s="79">
        <v>2.25</v>
      </c>
      <c r="N14" s="94">
        <v>2.25</v>
      </c>
      <c r="O14" s="63">
        <v>2530</v>
      </c>
      <c r="P14" s="64">
        <f>Table2245789101123456789101112131415161718192021222324252627282930313233343824445464748[[#This Row],[PEMBULATAN]]*O14</f>
        <v>5692.5</v>
      </c>
    </row>
    <row r="15" spans="1:16" ht="30" customHeight="1" x14ac:dyDescent="0.2">
      <c r="A15" s="13"/>
      <c r="B15" s="73"/>
      <c r="C15" s="71" t="s">
        <v>1647</v>
      </c>
      <c r="D15" s="76" t="s">
        <v>56</v>
      </c>
      <c r="E15" s="12">
        <v>44521</v>
      </c>
      <c r="F15" s="74" t="s">
        <v>1685</v>
      </c>
      <c r="G15" s="12">
        <v>44525</v>
      </c>
      <c r="H15" s="75" t="s">
        <v>1686</v>
      </c>
      <c r="I15" s="15">
        <v>50</v>
      </c>
      <c r="J15" s="15">
        <v>25</v>
      </c>
      <c r="K15" s="15">
        <v>20</v>
      </c>
      <c r="L15" s="15">
        <v>4</v>
      </c>
      <c r="M15" s="79">
        <v>6.25</v>
      </c>
      <c r="N15" s="94">
        <v>6.25</v>
      </c>
      <c r="O15" s="63">
        <v>2530</v>
      </c>
      <c r="P15" s="64">
        <f>Table2245789101123456789101112131415161718192021222324252627282930313233343824445464748[[#This Row],[PEMBULATAN]]*O15</f>
        <v>15812.5</v>
      </c>
    </row>
    <row r="16" spans="1:16" ht="30" customHeight="1" x14ac:dyDescent="0.2">
      <c r="A16" s="13"/>
      <c r="B16" s="73"/>
      <c r="C16" s="71" t="s">
        <v>1648</v>
      </c>
      <c r="D16" s="76" t="s">
        <v>56</v>
      </c>
      <c r="E16" s="12">
        <v>44521</v>
      </c>
      <c r="F16" s="74" t="s">
        <v>1685</v>
      </c>
      <c r="G16" s="12">
        <v>44525</v>
      </c>
      <c r="H16" s="75" t="s">
        <v>1686</v>
      </c>
      <c r="I16" s="15">
        <v>63</v>
      </c>
      <c r="J16" s="15">
        <v>38</v>
      </c>
      <c r="K16" s="15">
        <v>20</v>
      </c>
      <c r="L16" s="15">
        <v>3</v>
      </c>
      <c r="M16" s="79">
        <v>11.97</v>
      </c>
      <c r="N16" s="94">
        <v>11.97</v>
      </c>
      <c r="O16" s="63">
        <v>2530</v>
      </c>
      <c r="P16" s="64">
        <f>Table2245789101123456789101112131415161718192021222324252627282930313233343824445464748[[#This Row],[PEMBULATAN]]*O16</f>
        <v>30284.100000000002</v>
      </c>
    </row>
    <row r="17" spans="1:16" ht="30" customHeight="1" x14ac:dyDescent="0.2">
      <c r="A17" s="13"/>
      <c r="B17" s="73"/>
      <c r="C17" s="71" t="s">
        <v>1649</v>
      </c>
      <c r="D17" s="76" t="s">
        <v>56</v>
      </c>
      <c r="E17" s="12">
        <v>44521</v>
      </c>
      <c r="F17" s="74" t="s">
        <v>1685</v>
      </c>
      <c r="G17" s="12">
        <v>44525</v>
      </c>
      <c r="H17" s="75" t="s">
        <v>1686</v>
      </c>
      <c r="I17" s="15">
        <v>64</v>
      </c>
      <c r="J17" s="15">
        <v>52</v>
      </c>
      <c r="K17" s="15">
        <v>33</v>
      </c>
      <c r="L17" s="15">
        <v>25</v>
      </c>
      <c r="M17" s="79">
        <v>27.456</v>
      </c>
      <c r="N17" s="94">
        <v>28</v>
      </c>
      <c r="O17" s="63">
        <v>2530</v>
      </c>
      <c r="P17" s="64">
        <f>Table2245789101123456789101112131415161718192021222324252627282930313233343824445464748[[#This Row],[PEMBULATAN]]*O17</f>
        <v>70840</v>
      </c>
    </row>
    <row r="18" spans="1:16" ht="30" customHeight="1" x14ac:dyDescent="0.2">
      <c r="A18" s="13"/>
      <c r="B18" s="73"/>
      <c r="C18" s="71" t="s">
        <v>1650</v>
      </c>
      <c r="D18" s="76" t="s">
        <v>56</v>
      </c>
      <c r="E18" s="12">
        <v>44521</v>
      </c>
      <c r="F18" s="74" t="s">
        <v>1685</v>
      </c>
      <c r="G18" s="12">
        <v>44525</v>
      </c>
      <c r="H18" s="75" t="s">
        <v>1686</v>
      </c>
      <c r="I18" s="15">
        <v>84</v>
      </c>
      <c r="J18" s="15">
        <v>45</v>
      </c>
      <c r="K18" s="15">
        <v>37</v>
      </c>
      <c r="L18" s="15">
        <v>14</v>
      </c>
      <c r="M18" s="79">
        <v>34.965000000000003</v>
      </c>
      <c r="N18" s="94">
        <v>34.965000000000003</v>
      </c>
      <c r="O18" s="63">
        <v>2530</v>
      </c>
      <c r="P18" s="64">
        <f>Table2245789101123456789101112131415161718192021222324252627282930313233343824445464748[[#This Row],[PEMBULATAN]]*O18</f>
        <v>88461.450000000012</v>
      </c>
    </row>
    <row r="19" spans="1:16" ht="30" customHeight="1" x14ac:dyDescent="0.2">
      <c r="A19" s="13"/>
      <c r="B19" s="73"/>
      <c r="C19" s="71" t="s">
        <v>1651</v>
      </c>
      <c r="D19" s="76" t="s">
        <v>56</v>
      </c>
      <c r="E19" s="12">
        <v>44521</v>
      </c>
      <c r="F19" s="74" t="s">
        <v>1685</v>
      </c>
      <c r="G19" s="12">
        <v>44525</v>
      </c>
      <c r="H19" s="75" t="s">
        <v>1686</v>
      </c>
      <c r="I19" s="15">
        <v>65</v>
      </c>
      <c r="J19" s="15">
        <v>56</v>
      </c>
      <c r="K19" s="15">
        <v>20</v>
      </c>
      <c r="L19" s="15">
        <v>7</v>
      </c>
      <c r="M19" s="79">
        <v>18.2</v>
      </c>
      <c r="N19" s="94">
        <v>18.2</v>
      </c>
      <c r="O19" s="63">
        <v>2530</v>
      </c>
      <c r="P19" s="64">
        <f>Table2245789101123456789101112131415161718192021222324252627282930313233343824445464748[[#This Row],[PEMBULATAN]]*O19</f>
        <v>46046</v>
      </c>
    </row>
    <row r="20" spans="1:16" ht="30" customHeight="1" x14ac:dyDescent="0.2">
      <c r="A20" s="13"/>
      <c r="B20" s="73"/>
      <c r="C20" s="71" t="s">
        <v>1652</v>
      </c>
      <c r="D20" s="76" t="s">
        <v>56</v>
      </c>
      <c r="E20" s="12">
        <v>44521</v>
      </c>
      <c r="F20" s="74" t="s">
        <v>1685</v>
      </c>
      <c r="G20" s="12">
        <v>44525</v>
      </c>
      <c r="H20" s="75" t="s">
        <v>1686</v>
      </c>
      <c r="I20" s="15">
        <v>57</v>
      </c>
      <c r="J20" s="15">
        <v>40</v>
      </c>
      <c r="K20" s="15">
        <v>20</v>
      </c>
      <c r="L20" s="15">
        <v>3</v>
      </c>
      <c r="M20" s="79">
        <v>11.4</v>
      </c>
      <c r="N20" s="94">
        <v>12</v>
      </c>
      <c r="O20" s="63">
        <v>2530</v>
      </c>
      <c r="P20" s="64">
        <f>Table2245789101123456789101112131415161718192021222324252627282930313233343824445464748[[#This Row],[PEMBULATAN]]*O20</f>
        <v>30360</v>
      </c>
    </row>
    <row r="21" spans="1:16" ht="30" customHeight="1" x14ac:dyDescent="0.2">
      <c r="A21" s="13"/>
      <c r="B21" s="73"/>
      <c r="C21" s="71" t="s">
        <v>1653</v>
      </c>
      <c r="D21" s="76" t="s">
        <v>56</v>
      </c>
      <c r="E21" s="12">
        <v>44521</v>
      </c>
      <c r="F21" s="74" t="s">
        <v>1685</v>
      </c>
      <c r="G21" s="12">
        <v>44525</v>
      </c>
      <c r="H21" s="75" t="s">
        <v>1686</v>
      </c>
      <c r="I21" s="15">
        <v>52</v>
      </c>
      <c r="J21" s="15">
        <v>40</v>
      </c>
      <c r="K21" s="15">
        <v>22</v>
      </c>
      <c r="L21" s="15">
        <v>2</v>
      </c>
      <c r="M21" s="79">
        <v>11.44</v>
      </c>
      <c r="N21" s="94">
        <v>12</v>
      </c>
      <c r="O21" s="63">
        <v>2530</v>
      </c>
      <c r="P21" s="64">
        <f>Table2245789101123456789101112131415161718192021222324252627282930313233343824445464748[[#This Row],[PEMBULATAN]]*O21</f>
        <v>30360</v>
      </c>
    </row>
    <row r="22" spans="1:16" ht="30" customHeight="1" x14ac:dyDescent="0.2">
      <c r="A22" s="13"/>
      <c r="B22" s="73"/>
      <c r="C22" s="71" t="s">
        <v>1654</v>
      </c>
      <c r="D22" s="76" t="s">
        <v>56</v>
      </c>
      <c r="E22" s="12">
        <v>44521</v>
      </c>
      <c r="F22" s="74" t="s">
        <v>1685</v>
      </c>
      <c r="G22" s="12">
        <v>44525</v>
      </c>
      <c r="H22" s="75" t="s">
        <v>1686</v>
      </c>
      <c r="I22" s="15">
        <v>65</v>
      </c>
      <c r="J22" s="15">
        <v>60</v>
      </c>
      <c r="K22" s="15">
        <v>30</v>
      </c>
      <c r="L22" s="15">
        <v>5</v>
      </c>
      <c r="M22" s="79">
        <v>29.25</v>
      </c>
      <c r="N22" s="94">
        <v>29.25</v>
      </c>
      <c r="O22" s="63">
        <v>2530</v>
      </c>
      <c r="P22" s="64">
        <f>Table2245789101123456789101112131415161718192021222324252627282930313233343824445464748[[#This Row],[PEMBULATAN]]*O22</f>
        <v>74002.5</v>
      </c>
    </row>
    <row r="23" spans="1:16" ht="30" customHeight="1" x14ac:dyDescent="0.2">
      <c r="A23" s="13"/>
      <c r="B23" s="73"/>
      <c r="C23" s="71" t="s">
        <v>1655</v>
      </c>
      <c r="D23" s="76" t="s">
        <v>56</v>
      </c>
      <c r="E23" s="12">
        <v>44521</v>
      </c>
      <c r="F23" s="74" t="s">
        <v>1685</v>
      </c>
      <c r="G23" s="12">
        <v>44525</v>
      </c>
      <c r="H23" s="75" t="s">
        <v>1686</v>
      </c>
      <c r="I23" s="15">
        <v>66</v>
      </c>
      <c r="J23" s="15">
        <v>64</v>
      </c>
      <c r="K23" s="15">
        <v>18</v>
      </c>
      <c r="L23" s="15">
        <v>6</v>
      </c>
      <c r="M23" s="79">
        <v>19.007999999999999</v>
      </c>
      <c r="N23" s="94">
        <v>19.007999999999999</v>
      </c>
      <c r="O23" s="63">
        <v>2530</v>
      </c>
      <c r="P23" s="64">
        <f>Table2245789101123456789101112131415161718192021222324252627282930313233343824445464748[[#This Row],[PEMBULATAN]]*O23</f>
        <v>48090.239999999998</v>
      </c>
    </row>
    <row r="24" spans="1:16" ht="30" customHeight="1" x14ac:dyDescent="0.2">
      <c r="A24" s="13"/>
      <c r="B24" s="73"/>
      <c r="C24" s="71" t="s">
        <v>1656</v>
      </c>
      <c r="D24" s="76" t="s">
        <v>56</v>
      </c>
      <c r="E24" s="12">
        <v>44521</v>
      </c>
      <c r="F24" s="74" t="s">
        <v>1685</v>
      </c>
      <c r="G24" s="12">
        <v>44525</v>
      </c>
      <c r="H24" s="75" t="s">
        <v>1686</v>
      </c>
      <c r="I24" s="15">
        <v>61</v>
      </c>
      <c r="J24" s="15">
        <v>45</v>
      </c>
      <c r="K24" s="15">
        <v>19</v>
      </c>
      <c r="L24" s="15">
        <v>5</v>
      </c>
      <c r="M24" s="79">
        <v>13.03875</v>
      </c>
      <c r="N24" s="94">
        <v>13.03875</v>
      </c>
      <c r="O24" s="63">
        <v>2530</v>
      </c>
      <c r="P24" s="64">
        <f>Table2245789101123456789101112131415161718192021222324252627282930313233343824445464748[[#This Row],[PEMBULATAN]]*O24</f>
        <v>32988.037499999999</v>
      </c>
    </row>
    <row r="25" spans="1:16" ht="30" customHeight="1" x14ac:dyDescent="0.2">
      <c r="A25" s="13"/>
      <c r="B25" s="73"/>
      <c r="C25" s="71" t="s">
        <v>1657</v>
      </c>
      <c r="D25" s="76" t="s">
        <v>56</v>
      </c>
      <c r="E25" s="12">
        <v>44521</v>
      </c>
      <c r="F25" s="74" t="s">
        <v>1685</v>
      </c>
      <c r="G25" s="12">
        <v>44525</v>
      </c>
      <c r="H25" s="75" t="s">
        <v>1686</v>
      </c>
      <c r="I25" s="15">
        <v>54</v>
      </c>
      <c r="J25" s="15">
        <v>37</v>
      </c>
      <c r="K25" s="15">
        <v>20</v>
      </c>
      <c r="L25" s="15">
        <v>2</v>
      </c>
      <c r="M25" s="79">
        <v>9.99</v>
      </c>
      <c r="N25" s="94">
        <v>9.99</v>
      </c>
      <c r="O25" s="63">
        <v>2530</v>
      </c>
      <c r="P25" s="64">
        <f>Table2245789101123456789101112131415161718192021222324252627282930313233343824445464748[[#This Row],[PEMBULATAN]]*O25</f>
        <v>25274.7</v>
      </c>
    </row>
    <row r="26" spans="1:16" ht="30" customHeight="1" x14ac:dyDescent="0.2">
      <c r="A26" s="13"/>
      <c r="B26" s="73"/>
      <c r="C26" s="71" t="s">
        <v>1658</v>
      </c>
      <c r="D26" s="76" t="s">
        <v>56</v>
      </c>
      <c r="E26" s="12">
        <v>44521</v>
      </c>
      <c r="F26" s="74" t="s">
        <v>1685</v>
      </c>
      <c r="G26" s="12">
        <v>44525</v>
      </c>
      <c r="H26" s="75" t="s">
        <v>1686</v>
      </c>
      <c r="I26" s="15">
        <v>36</v>
      </c>
      <c r="J26" s="15">
        <v>27</v>
      </c>
      <c r="K26" s="15">
        <v>22</v>
      </c>
      <c r="L26" s="15">
        <v>18</v>
      </c>
      <c r="M26" s="79">
        <v>5.3460000000000001</v>
      </c>
      <c r="N26" s="94">
        <v>19</v>
      </c>
      <c r="O26" s="63">
        <v>2530</v>
      </c>
      <c r="P26" s="64">
        <f>Table2245789101123456789101112131415161718192021222324252627282930313233343824445464748[[#This Row],[PEMBULATAN]]*O26</f>
        <v>48070</v>
      </c>
    </row>
    <row r="27" spans="1:16" ht="30" customHeight="1" x14ac:dyDescent="0.2">
      <c r="A27" s="13"/>
      <c r="B27" s="73"/>
      <c r="C27" s="71" t="s">
        <v>1659</v>
      </c>
      <c r="D27" s="76" t="s">
        <v>56</v>
      </c>
      <c r="E27" s="12">
        <v>44521</v>
      </c>
      <c r="F27" s="74" t="s">
        <v>1685</v>
      </c>
      <c r="G27" s="12">
        <v>44525</v>
      </c>
      <c r="H27" s="75" t="s">
        <v>1686</v>
      </c>
      <c r="I27" s="15">
        <v>55</v>
      </c>
      <c r="J27" s="15">
        <v>37</v>
      </c>
      <c r="K27" s="15">
        <v>22</v>
      </c>
      <c r="L27" s="15">
        <v>1</v>
      </c>
      <c r="M27" s="79">
        <v>11.192500000000001</v>
      </c>
      <c r="N27" s="94">
        <v>11.192500000000001</v>
      </c>
      <c r="O27" s="63">
        <v>2530</v>
      </c>
      <c r="P27" s="64">
        <f>Table2245789101123456789101112131415161718192021222324252627282930313233343824445464748[[#This Row],[PEMBULATAN]]*O27</f>
        <v>28317.025000000001</v>
      </c>
    </row>
    <row r="28" spans="1:16" ht="30" customHeight="1" x14ac:dyDescent="0.2">
      <c r="A28" s="13"/>
      <c r="B28" s="73"/>
      <c r="C28" s="71" t="s">
        <v>1660</v>
      </c>
      <c r="D28" s="76" t="s">
        <v>56</v>
      </c>
      <c r="E28" s="12">
        <v>44521</v>
      </c>
      <c r="F28" s="74" t="s">
        <v>1685</v>
      </c>
      <c r="G28" s="12">
        <v>44525</v>
      </c>
      <c r="H28" s="75" t="s">
        <v>1686</v>
      </c>
      <c r="I28" s="15">
        <v>68</v>
      </c>
      <c r="J28" s="15">
        <v>62</v>
      </c>
      <c r="K28" s="15">
        <v>36</v>
      </c>
      <c r="L28" s="15">
        <v>25</v>
      </c>
      <c r="M28" s="79">
        <v>37.944000000000003</v>
      </c>
      <c r="N28" s="94">
        <v>37.944000000000003</v>
      </c>
      <c r="O28" s="63">
        <v>2530</v>
      </c>
      <c r="P28" s="64">
        <f>Table2245789101123456789101112131415161718192021222324252627282930313233343824445464748[[#This Row],[PEMBULATAN]]*O28</f>
        <v>95998.32</v>
      </c>
    </row>
    <row r="29" spans="1:16" ht="30" customHeight="1" x14ac:dyDescent="0.2">
      <c r="A29" s="13"/>
      <c r="B29" s="73"/>
      <c r="C29" s="71" t="s">
        <v>1661</v>
      </c>
      <c r="D29" s="76" t="s">
        <v>56</v>
      </c>
      <c r="E29" s="12">
        <v>44521</v>
      </c>
      <c r="F29" s="74" t="s">
        <v>1685</v>
      </c>
      <c r="G29" s="12">
        <v>44525</v>
      </c>
      <c r="H29" s="75" t="s">
        <v>1686</v>
      </c>
      <c r="I29" s="15">
        <v>80</v>
      </c>
      <c r="J29" s="15">
        <v>55</v>
      </c>
      <c r="K29" s="15">
        <v>32</v>
      </c>
      <c r="L29" s="15">
        <v>19</v>
      </c>
      <c r="M29" s="79">
        <v>35.200000000000003</v>
      </c>
      <c r="N29" s="94">
        <v>35.200000000000003</v>
      </c>
      <c r="O29" s="63">
        <v>2530</v>
      </c>
      <c r="P29" s="64">
        <f>Table2245789101123456789101112131415161718192021222324252627282930313233343824445464748[[#This Row],[PEMBULATAN]]*O29</f>
        <v>89056</v>
      </c>
    </row>
    <row r="30" spans="1:16" ht="30" customHeight="1" x14ac:dyDescent="0.2">
      <c r="A30" s="13"/>
      <c r="B30" s="73"/>
      <c r="C30" s="71" t="s">
        <v>1662</v>
      </c>
      <c r="D30" s="76" t="s">
        <v>56</v>
      </c>
      <c r="E30" s="12">
        <v>44521</v>
      </c>
      <c r="F30" s="74" t="s">
        <v>1685</v>
      </c>
      <c r="G30" s="12">
        <v>44525</v>
      </c>
      <c r="H30" s="75" t="s">
        <v>1686</v>
      </c>
      <c r="I30" s="15">
        <v>66</v>
      </c>
      <c r="J30" s="15">
        <v>50</v>
      </c>
      <c r="K30" s="15">
        <v>37</v>
      </c>
      <c r="L30" s="15">
        <v>13</v>
      </c>
      <c r="M30" s="79">
        <v>30.524999999999999</v>
      </c>
      <c r="N30" s="94">
        <v>30.524999999999999</v>
      </c>
      <c r="O30" s="63">
        <v>2530</v>
      </c>
      <c r="P30" s="64">
        <f>Table2245789101123456789101112131415161718192021222324252627282930313233343824445464748[[#This Row],[PEMBULATAN]]*O30</f>
        <v>77228.25</v>
      </c>
    </row>
    <row r="31" spans="1:16" ht="30" customHeight="1" x14ac:dyDescent="0.2">
      <c r="A31" s="13"/>
      <c r="B31" s="73"/>
      <c r="C31" s="71" t="s">
        <v>1663</v>
      </c>
      <c r="D31" s="76" t="s">
        <v>56</v>
      </c>
      <c r="E31" s="12">
        <v>44521</v>
      </c>
      <c r="F31" s="74" t="s">
        <v>1685</v>
      </c>
      <c r="G31" s="12">
        <v>44525</v>
      </c>
      <c r="H31" s="75" t="s">
        <v>1686</v>
      </c>
      <c r="I31" s="15">
        <v>70</v>
      </c>
      <c r="J31" s="15">
        <v>59</v>
      </c>
      <c r="K31" s="15">
        <v>20</v>
      </c>
      <c r="L31" s="15">
        <v>5</v>
      </c>
      <c r="M31" s="79">
        <v>20.65</v>
      </c>
      <c r="N31" s="94">
        <v>20.65</v>
      </c>
      <c r="O31" s="63">
        <v>2530</v>
      </c>
      <c r="P31" s="64">
        <f>Table2245789101123456789101112131415161718192021222324252627282930313233343824445464748[[#This Row],[PEMBULATAN]]*O31</f>
        <v>52244.5</v>
      </c>
    </row>
    <row r="32" spans="1:16" ht="30" customHeight="1" x14ac:dyDescent="0.2">
      <c r="A32" s="13"/>
      <c r="B32" s="73"/>
      <c r="C32" s="71" t="s">
        <v>1664</v>
      </c>
      <c r="D32" s="76" t="s">
        <v>56</v>
      </c>
      <c r="E32" s="12">
        <v>44521</v>
      </c>
      <c r="F32" s="74" t="s">
        <v>1685</v>
      </c>
      <c r="G32" s="12">
        <v>44525</v>
      </c>
      <c r="H32" s="75" t="s">
        <v>1686</v>
      </c>
      <c r="I32" s="15">
        <v>104</v>
      </c>
      <c r="J32" s="15">
        <v>65</v>
      </c>
      <c r="K32" s="15">
        <v>34</v>
      </c>
      <c r="L32" s="15">
        <v>21</v>
      </c>
      <c r="M32" s="79">
        <v>57.46</v>
      </c>
      <c r="N32" s="94">
        <v>58</v>
      </c>
      <c r="O32" s="63">
        <v>2530</v>
      </c>
      <c r="P32" s="64">
        <f>Table2245789101123456789101112131415161718192021222324252627282930313233343824445464748[[#This Row],[PEMBULATAN]]*O32</f>
        <v>146740</v>
      </c>
    </row>
    <row r="33" spans="1:16" ht="30" customHeight="1" x14ac:dyDescent="0.2">
      <c r="A33" s="13"/>
      <c r="B33" s="73"/>
      <c r="C33" s="71" t="s">
        <v>1665</v>
      </c>
      <c r="D33" s="76" t="s">
        <v>56</v>
      </c>
      <c r="E33" s="12">
        <v>44521</v>
      </c>
      <c r="F33" s="74" t="s">
        <v>1685</v>
      </c>
      <c r="G33" s="12">
        <v>44525</v>
      </c>
      <c r="H33" s="75" t="s">
        <v>1686</v>
      </c>
      <c r="I33" s="15">
        <v>62</v>
      </c>
      <c r="J33" s="15">
        <v>45</v>
      </c>
      <c r="K33" s="15">
        <v>16</v>
      </c>
      <c r="L33" s="15">
        <v>5</v>
      </c>
      <c r="M33" s="79">
        <v>11.16</v>
      </c>
      <c r="N33" s="94">
        <v>11.16</v>
      </c>
      <c r="O33" s="63">
        <v>2530</v>
      </c>
      <c r="P33" s="64">
        <f>Table2245789101123456789101112131415161718192021222324252627282930313233343824445464748[[#This Row],[PEMBULATAN]]*O33</f>
        <v>28234.799999999999</v>
      </c>
    </row>
    <row r="34" spans="1:16" ht="30" customHeight="1" x14ac:dyDescent="0.2">
      <c r="A34" s="13"/>
      <c r="B34" s="73"/>
      <c r="C34" s="71" t="s">
        <v>1666</v>
      </c>
      <c r="D34" s="76" t="s">
        <v>56</v>
      </c>
      <c r="E34" s="12">
        <v>44521</v>
      </c>
      <c r="F34" s="74" t="s">
        <v>1685</v>
      </c>
      <c r="G34" s="12">
        <v>44525</v>
      </c>
      <c r="H34" s="75" t="s">
        <v>1686</v>
      </c>
      <c r="I34" s="15">
        <v>72</v>
      </c>
      <c r="J34" s="15">
        <v>52</v>
      </c>
      <c r="K34" s="15">
        <v>24</v>
      </c>
      <c r="L34" s="15">
        <v>4</v>
      </c>
      <c r="M34" s="79">
        <v>22.463999999999999</v>
      </c>
      <c r="N34" s="94">
        <v>23</v>
      </c>
      <c r="O34" s="63">
        <v>2530</v>
      </c>
      <c r="P34" s="64">
        <f>Table2245789101123456789101112131415161718192021222324252627282930313233343824445464748[[#This Row],[PEMBULATAN]]*O34</f>
        <v>58190</v>
      </c>
    </row>
    <row r="35" spans="1:16" ht="30" customHeight="1" x14ac:dyDescent="0.2">
      <c r="A35" s="13"/>
      <c r="B35" s="73"/>
      <c r="C35" s="71" t="s">
        <v>1667</v>
      </c>
      <c r="D35" s="76" t="s">
        <v>56</v>
      </c>
      <c r="E35" s="12">
        <v>44521</v>
      </c>
      <c r="F35" s="74" t="s">
        <v>1685</v>
      </c>
      <c r="G35" s="12">
        <v>44525</v>
      </c>
      <c r="H35" s="75" t="s">
        <v>1686</v>
      </c>
      <c r="I35" s="15">
        <v>71</v>
      </c>
      <c r="J35" s="15">
        <v>54</v>
      </c>
      <c r="K35" s="15">
        <v>35</v>
      </c>
      <c r="L35" s="15">
        <v>13</v>
      </c>
      <c r="M35" s="79">
        <v>33.547499999999999</v>
      </c>
      <c r="N35" s="94">
        <v>33.547499999999999</v>
      </c>
      <c r="O35" s="63">
        <v>2530</v>
      </c>
      <c r="P35" s="64">
        <f>Table2245789101123456789101112131415161718192021222324252627282930313233343824445464748[[#This Row],[PEMBULATAN]]*O35</f>
        <v>84875.175000000003</v>
      </c>
    </row>
    <row r="36" spans="1:16" ht="30" customHeight="1" x14ac:dyDescent="0.2">
      <c r="A36" s="13"/>
      <c r="B36" s="73"/>
      <c r="C36" s="71" t="s">
        <v>1668</v>
      </c>
      <c r="D36" s="76" t="s">
        <v>56</v>
      </c>
      <c r="E36" s="12">
        <v>44521</v>
      </c>
      <c r="F36" s="74" t="s">
        <v>1685</v>
      </c>
      <c r="G36" s="12">
        <v>44525</v>
      </c>
      <c r="H36" s="75" t="s">
        <v>1686</v>
      </c>
      <c r="I36" s="15">
        <v>110</v>
      </c>
      <c r="J36" s="15">
        <v>50</v>
      </c>
      <c r="K36" s="15">
        <v>30</v>
      </c>
      <c r="L36" s="15">
        <v>29</v>
      </c>
      <c r="M36" s="79">
        <v>41.25</v>
      </c>
      <c r="N36" s="94">
        <v>41.25</v>
      </c>
      <c r="O36" s="63">
        <v>2530</v>
      </c>
      <c r="P36" s="64">
        <f>Table2245789101123456789101112131415161718192021222324252627282930313233343824445464748[[#This Row],[PEMBULATAN]]*O36</f>
        <v>104362.5</v>
      </c>
    </row>
    <row r="37" spans="1:16" ht="30" customHeight="1" x14ac:dyDescent="0.2">
      <c r="A37" s="13"/>
      <c r="B37" s="73"/>
      <c r="C37" s="71" t="s">
        <v>1669</v>
      </c>
      <c r="D37" s="76" t="s">
        <v>56</v>
      </c>
      <c r="E37" s="12">
        <v>44521</v>
      </c>
      <c r="F37" s="74" t="s">
        <v>1685</v>
      </c>
      <c r="G37" s="12">
        <v>44525</v>
      </c>
      <c r="H37" s="75" t="s">
        <v>1686</v>
      </c>
      <c r="I37" s="15">
        <v>106</v>
      </c>
      <c r="J37" s="15">
        <v>18</v>
      </c>
      <c r="K37" s="15">
        <v>10</v>
      </c>
      <c r="L37" s="15">
        <v>3</v>
      </c>
      <c r="M37" s="79">
        <v>4.7699999999999996</v>
      </c>
      <c r="N37" s="94">
        <v>4.7699999999999996</v>
      </c>
      <c r="O37" s="63">
        <v>2530</v>
      </c>
      <c r="P37" s="64">
        <f>Table2245789101123456789101112131415161718192021222324252627282930313233343824445464748[[#This Row],[PEMBULATAN]]*O37</f>
        <v>12068.099999999999</v>
      </c>
    </row>
    <row r="38" spans="1:16" ht="30" customHeight="1" x14ac:dyDescent="0.2">
      <c r="A38" s="13"/>
      <c r="B38" s="73"/>
      <c r="C38" s="71" t="s">
        <v>1670</v>
      </c>
      <c r="D38" s="76" t="s">
        <v>56</v>
      </c>
      <c r="E38" s="12">
        <v>44521</v>
      </c>
      <c r="F38" s="74" t="s">
        <v>1685</v>
      </c>
      <c r="G38" s="12">
        <v>44525</v>
      </c>
      <c r="H38" s="75" t="s">
        <v>1686</v>
      </c>
      <c r="I38" s="15">
        <v>37</v>
      </c>
      <c r="J38" s="15">
        <v>47</v>
      </c>
      <c r="K38" s="15">
        <v>17</v>
      </c>
      <c r="L38" s="15">
        <v>1</v>
      </c>
      <c r="M38" s="79">
        <v>7.3907499999999997</v>
      </c>
      <c r="N38" s="94">
        <v>8</v>
      </c>
      <c r="O38" s="63">
        <v>2530</v>
      </c>
      <c r="P38" s="64">
        <f>Table2245789101123456789101112131415161718192021222324252627282930313233343824445464748[[#This Row],[PEMBULATAN]]*O38</f>
        <v>20240</v>
      </c>
    </row>
    <row r="39" spans="1:16" ht="30" customHeight="1" x14ac:dyDescent="0.2">
      <c r="A39" s="13"/>
      <c r="B39" s="73"/>
      <c r="C39" s="71" t="s">
        <v>1671</v>
      </c>
      <c r="D39" s="76" t="s">
        <v>56</v>
      </c>
      <c r="E39" s="12">
        <v>44521</v>
      </c>
      <c r="F39" s="74" t="s">
        <v>1685</v>
      </c>
      <c r="G39" s="12">
        <v>44525</v>
      </c>
      <c r="H39" s="75" t="s">
        <v>1686</v>
      </c>
      <c r="I39" s="15">
        <v>95</v>
      </c>
      <c r="J39" s="15">
        <v>60</v>
      </c>
      <c r="K39" s="15">
        <v>30</v>
      </c>
      <c r="L39" s="15">
        <v>12</v>
      </c>
      <c r="M39" s="79">
        <v>42.75</v>
      </c>
      <c r="N39" s="94">
        <v>42.75</v>
      </c>
      <c r="O39" s="63">
        <v>2530</v>
      </c>
      <c r="P39" s="64">
        <f>Table2245789101123456789101112131415161718192021222324252627282930313233343824445464748[[#This Row],[PEMBULATAN]]*O39</f>
        <v>108157.5</v>
      </c>
    </row>
    <row r="40" spans="1:16" ht="30" customHeight="1" x14ac:dyDescent="0.2">
      <c r="A40" s="13"/>
      <c r="B40" s="73"/>
      <c r="C40" s="71" t="s">
        <v>1672</v>
      </c>
      <c r="D40" s="76" t="s">
        <v>56</v>
      </c>
      <c r="E40" s="12">
        <v>44521</v>
      </c>
      <c r="F40" s="74" t="s">
        <v>1685</v>
      </c>
      <c r="G40" s="12">
        <v>44525</v>
      </c>
      <c r="H40" s="75" t="s">
        <v>1686</v>
      </c>
      <c r="I40" s="15">
        <v>61</v>
      </c>
      <c r="J40" s="15">
        <v>46</v>
      </c>
      <c r="K40" s="15">
        <v>17</v>
      </c>
      <c r="L40" s="15">
        <v>3</v>
      </c>
      <c r="M40" s="79">
        <v>11.9255</v>
      </c>
      <c r="N40" s="94">
        <v>11.9255</v>
      </c>
      <c r="O40" s="63">
        <v>2530</v>
      </c>
      <c r="P40" s="64">
        <f>Table2245789101123456789101112131415161718192021222324252627282930313233343824445464748[[#This Row],[PEMBULATAN]]*O40</f>
        <v>30171.514999999999</v>
      </c>
    </row>
    <row r="41" spans="1:16" ht="30" customHeight="1" x14ac:dyDescent="0.2">
      <c r="A41" s="13"/>
      <c r="B41" s="73"/>
      <c r="C41" s="71" t="s">
        <v>1673</v>
      </c>
      <c r="D41" s="76" t="s">
        <v>56</v>
      </c>
      <c r="E41" s="12">
        <v>44521</v>
      </c>
      <c r="F41" s="74" t="s">
        <v>1685</v>
      </c>
      <c r="G41" s="12">
        <v>44525</v>
      </c>
      <c r="H41" s="75" t="s">
        <v>1686</v>
      </c>
      <c r="I41" s="15">
        <v>100</v>
      </c>
      <c r="J41" s="15">
        <v>56</v>
      </c>
      <c r="K41" s="15">
        <v>38</v>
      </c>
      <c r="L41" s="15">
        <v>34</v>
      </c>
      <c r="M41" s="79">
        <v>53.2</v>
      </c>
      <c r="N41" s="94">
        <v>53.2</v>
      </c>
      <c r="O41" s="63">
        <v>2530</v>
      </c>
      <c r="P41" s="64">
        <f>Table2245789101123456789101112131415161718192021222324252627282930313233343824445464748[[#This Row],[PEMBULATAN]]*O41</f>
        <v>134596</v>
      </c>
    </row>
    <row r="42" spans="1:16" ht="30" customHeight="1" x14ac:dyDescent="0.2">
      <c r="A42" s="13"/>
      <c r="B42" s="73"/>
      <c r="C42" s="71" t="s">
        <v>1674</v>
      </c>
      <c r="D42" s="76" t="s">
        <v>56</v>
      </c>
      <c r="E42" s="12">
        <v>44521</v>
      </c>
      <c r="F42" s="74" t="s">
        <v>1685</v>
      </c>
      <c r="G42" s="12">
        <v>44525</v>
      </c>
      <c r="H42" s="75" t="s">
        <v>1686</v>
      </c>
      <c r="I42" s="15">
        <v>79</v>
      </c>
      <c r="J42" s="15">
        <v>52</v>
      </c>
      <c r="K42" s="15">
        <v>27</v>
      </c>
      <c r="L42" s="15">
        <v>7</v>
      </c>
      <c r="M42" s="79">
        <v>27.728999999999999</v>
      </c>
      <c r="N42" s="94">
        <v>27.728999999999999</v>
      </c>
      <c r="O42" s="63">
        <v>2530</v>
      </c>
      <c r="P42" s="64">
        <f>Table2245789101123456789101112131415161718192021222324252627282930313233343824445464748[[#This Row],[PEMBULATAN]]*O42</f>
        <v>70154.37</v>
      </c>
    </row>
    <row r="43" spans="1:16" ht="30" customHeight="1" x14ac:dyDescent="0.2">
      <c r="A43" s="13"/>
      <c r="B43" s="73"/>
      <c r="C43" s="71" t="s">
        <v>1675</v>
      </c>
      <c r="D43" s="76" t="s">
        <v>56</v>
      </c>
      <c r="E43" s="12">
        <v>44521</v>
      </c>
      <c r="F43" s="74" t="s">
        <v>1685</v>
      </c>
      <c r="G43" s="12">
        <v>44525</v>
      </c>
      <c r="H43" s="75" t="s">
        <v>1686</v>
      </c>
      <c r="I43" s="15">
        <v>83</v>
      </c>
      <c r="J43" s="15">
        <v>54</v>
      </c>
      <c r="K43" s="15">
        <v>36</v>
      </c>
      <c r="L43" s="15">
        <v>20</v>
      </c>
      <c r="M43" s="79">
        <v>40.338000000000001</v>
      </c>
      <c r="N43" s="94">
        <v>41</v>
      </c>
      <c r="O43" s="63">
        <v>2530</v>
      </c>
      <c r="P43" s="64">
        <f>Table2245789101123456789101112131415161718192021222324252627282930313233343824445464748[[#This Row],[PEMBULATAN]]*O43</f>
        <v>103730</v>
      </c>
    </row>
    <row r="44" spans="1:16" ht="30" customHeight="1" x14ac:dyDescent="0.2">
      <c r="A44" s="13"/>
      <c r="B44" s="73"/>
      <c r="C44" s="71" t="s">
        <v>1676</v>
      </c>
      <c r="D44" s="76" t="s">
        <v>56</v>
      </c>
      <c r="E44" s="12">
        <v>44521</v>
      </c>
      <c r="F44" s="74" t="s">
        <v>1685</v>
      </c>
      <c r="G44" s="12">
        <v>44525</v>
      </c>
      <c r="H44" s="75" t="s">
        <v>1686</v>
      </c>
      <c r="I44" s="15">
        <v>85</v>
      </c>
      <c r="J44" s="15">
        <v>60</v>
      </c>
      <c r="K44" s="15">
        <v>38</v>
      </c>
      <c r="L44" s="15">
        <v>26</v>
      </c>
      <c r="M44" s="79">
        <v>48.45</v>
      </c>
      <c r="N44" s="94">
        <v>49</v>
      </c>
      <c r="O44" s="63">
        <v>2530</v>
      </c>
      <c r="P44" s="64">
        <f>Table2245789101123456789101112131415161718192021222324252627282930313233343824445464748[[#This Row],[PEMBULATAN]]*O44</f>
        <v>123970</v>
      </c>
    </row>
    <row r="45" spans="1:16" ht="30" customHeight="1" x14ac:dyDescent="0.2">
      <c r="A45" s="13"/>
      <c r="B45" s="73"/>
      <c r="C45" s="71" t="s">
        <v>1677</v>
      </c>
      <c r="D45" s="76" t="s">
        <v>56</v>
      </c>
      <c r="E45" s="12">
        <v>44521</v>
      </c>
      <c r="F45" s="74" t="s">
        <v>1685</v>
      </c>
      <c r="G45" s="12">
        <v>44525</v>
      </c>
      <c r="H45" s="75" t="s">
        <v>1686</v>
      </c>
      <c r="I45" s="15">
        <v>65</v>
      </c>
      <c r="J45" s="15">
        <v>50</v>
      </c>
      <c r="K45" s="15">
        <v>17</v>
      </c>
      <c r="L45" s="15">
        <v>5</v>
      </c>
      <c r="M45" s="79">
        <v>13.8125</v>
      </c>
      <c r="N45" s="94">
        <v>13.8125</v>
      </c>
      <c r="O45" s="63">
        <v>2530</v>
      </c>
      <c r="P45" s="64">
        <f>Table2245789101123456789101112131415161718192021222324252627282930313233343824445464748[[#This Row],[PEMBULATAN]]*O45</f>
        <v>34945.625</v>
      </c>
    </row>
    <row r="46" spans="1:16" ht="30" customHeight="1" x14ac:dyDescent="0.2">
      <c r="A46" s="13"/>
      <c r="B46" s="73"/>
      <c r="C46" s="71" t="s">
        <v>1678</v>
      </c>
      <c r="D46" s="76" t="s">
        <v>56</v>
      </c>
      <c r="E46" s="12">
        <v>44521</v>
      </c>
      <c r="F46" s="74" t="s">
        <v>1685</v>
      </c>
      <c r="G46" s="12">
        <v>44525</v>
      </c>
      <c r="H46" s="75" t="s">
        <v>1686</v>
      </c>
      <c r="I46" s="15">
        <v>76</v>
      </c>
      <c r="J46" s="15">
        <v>45</v>
      </c>
      <c r="K46" s="15">
        <v>30</v>
      </c>
      <c r="L46" s="15">
        <v>15</v>
      </c>
      <c r="M46" s="79">
        <v>25.65</v>
      </c>
      <c r="N46" s="94">
        <v>25.65</v>
      </c>
      <c r="O46" s="63">
        <v>2530</v>
      </c>
      <c r="P46" s="64">
        <f>Table2245789101123456789101112131415161718192021222324252627282930313233343824445464748[[#This Row],[PEMBULATAN]]*O46</f>
        <v>64894.5</v>
      </c>
    </row>
    <row r="47" spans="1:16" ht="30" customHeight="1" x14ac:dyDescent="0.2">
      <c r="A47" s="13"/>
      <c r="B47" s="73"/>
      <c r="C47" s="71" t="s">
        <v>1679</v>
      </c>
      <c r="D47" s="76" t="s">
        <v>56</v>
      </c>
      <c r="E47" s="12">
        <v>44521</v>
      </c>
      <c r="F47" s="74" t="s">
        <v>1685</v>
      </c>
      <c r="G47" s="12">
        <v>44525</v>
      </c>
      <c r="H47" s="75" t="s">
        <v>1686</v>
      </c>
      <c r="I47" s="15">
        <v>30</v>
      </c>
      <c r="J47" s="15">
        <v>22</v>
      </c>
      <c r="K47" s="15">
        <v>5</v>
      </c>
      <c r="L47" s="15">
        <v>1</v>
      </c>
      <c r="M47" s="79">
        <v>0.82499999999999996</v>
      </c>
      <c r="N47" s="94">
        <v>1</v>
      </c>
      <c r="O47" s="63">
        <v>2530</v>
      </c>
      <c r="P47" s="64">
        <f>Table2245789101123456789101112131415161718192021222324252627282930313233343824445464748[[#This Row],[PEMBULATAN]]*O47</f>
        <v>2530</v>
      </c>
    </row>
    <row r="48" spans="1:16" ht="30" customHeight="1" x14ac:dyDescent="0.2">
      <c r="A48" s="13"/>
      <c r="B48" s="73"/>
      <c r="C48" s="71" t="s">
        <v>1680</v>
      </c>
      <c r="D48" s="76" t="s">
        <v>56</v>
      </c>
      <c r="E48" s="12">
        <v>44521</v>
      </c>
      <c r="F48" s="74" t="s">
        <v>1685</v>
      </c>
      <c r="G48" s="12">
        <v>44525</v>
      </c>
      <c r="H48" s="75" t="s">
        <v>1686</v>
      </c>
      <c r="I48" s="15">
        <v>40</v>
      </c>
      <c r="J48" s="15">
        <v>44</v>
      </c>
      <c r="K48" s="15">
        <v>10</v>
      </c>
      <c r="L48" s="15">
        <v>2</v>
      </c>
      <c r="M48" s="79">
        <v>4.4000000000000004</v>
      </c>
      <c r="N48" s="94">
        <v>5</v>
      </c>
      <c r="O48" s="63">
        <v>2530</v>
      </c>
      <c r="P48" s="64">
        <f>Table2245789101123456789101112131415161718192021222324252627282930313233343824445464748[[#This Row],[PEMBULATAN]]*O48</f>
        <v>12650</v>
      </c>
    </row>
    <row r="49" spans="1:16" ht="30" customHeight="1" x14ac:dyDescent="0.2">
      <c r="A49" s="13"/>
      <c r="B49" s="96"/>
      <c r="C49" s="71" t="s">
        <v>1681</v>
      </c>
      <c r="D49" s="76" t="s">
        <v>56</v>
      </c>
      <c r="E49" s="12">
        <v>44521</v>
      </c>
      <c r="F49" s="74" t="s">
        <v>1685</v>
      </c>
      <c r="G49" s="12">
        <v>44525</v>
      </c>
      <c r="H49" s="75" t="s">
        <v>1686</v>
      </c>
      <c r="I49" s="15">
        <v>70</v>
      </c>
      <c r="J49" s="15">
        <v>55</v>
      </c>
      <c r="K49" s="15">
        <v>18</v>
      </c>
      <c r="L49" s="15">
        <v>6</v>
      </c>
      <c r="M49" s="79">
        <v>17.324999999999999</v>
      </c>
      <c r="N49" s="94">
        <v>18</v>
      </c>
      <c r="O49" s="63">
        <v>2530</v>
      </c>
      <c r="P49" s="64">
        <f>Table2245789101123456789101112131415161718192021222324252627282930313233343824445464748[[#This Row],[PEMBULATAN]]*O49</f>
        <v>45540</v>
      </c>
    </row>
    <row r="50" spans="1:16" ht="30" customHeight="1" x14ac:dyDescent="0.2">
      <c r="A50" s="13"/>
      <c r="B50" s="73" t="s">
        <v>1682</v>
      </c>
      <c r="C50" s="71" t="s">
        <v>1683</v>
      </c>
      <c r="D50" s="76" t="s">
        <v>56</v>
      </c>
      <c r="E50" s="12">
        <v>44521</v>
      </c>
      <c r="F50" s="74" t="s">
        <v>1685</v>
      </c>
      <c r="G50" s="12">
        <v>44525</v>
      </c>
      <c r="H50" s="75" t="s">
        <v>1686</v>
      </c>
      <c r="I50" s="15">
        <v>43</v>
      </c>
      <c r="J50" s="15">
        <v>30</v>
      </c>
      <c r="K50" s="15">
        <v>15</v>
      </c>
      <c r="L50" s="15">
        <v>3</v>
      </c>
      <c r="M50" s="79">
        <v>4.8375000000000004</v>
      </c>
      <c r="N50" s="94">
        <v>4.8375000000000004</v>
      </c>
      <c r="O50" s="63">
        <v>2530</v>
      </c>
      <c r="P50" s="64">
        <f>Table2245789101123456789101112131415161718192021222324252627282930313233343824445464748[[#This Row],[PEMBULATAN]]*O50</f>
        <v>12238.875</v>
      </c>
    </row>
    <row r="51" spans="1:16" ht="30" customHeight="1" x14ac:dyDescent="0.2">
      <c r="A51" s="13"/>
      <c r="B51" s="73"/>
      <c r="C51" s="71" t="s">
        <v>1684</v>
      </c>
      <c r="D51" s="76" t="s">
        <v>56</v>
      </c>
      <c r="E51" s="12">
        <v>44521</v>
      </c>
      <c r="F51" s="74" t="s">
        <v>1685</v>
      </c>
      <c r="G51" s="12">
        <v>44525</v>
      </c>
      <c r="H51" s="75" t="s">
        <v>1686</v>
      </c>
      <c r="I51" s="15">
        <v>42</v>
      </c>
      <c r="J51" s="15">
        <v>30</v>
      </c>
      <c r="K51" s="15">
        <v>20</v>
      </c>
      <c r="L51" s="15">
        <v>3</v>
      </c>
      <c r="M51" s="79">
        <v>6.3</v>
      </c>
      <c r="N51" s="94">
        <v>7</v>
      </c>
      <c r="O51" s="63">
        <v>2530</v>
      </c>
      <c r="P51" s="64">
        <f>Table2245789101123456789101112131415161718192021222324252627282930313233343824445464748[[#This Row],[PEMBULATAN]]*O51</f>
        <v>17710</v>
      </c>
    </row>
    <row r="52" spans="1:16" ht="22.5" customHeight="1" x14ac:dyDescent="0.2">
      <c r="A52" s="116" t="s">
        <v>30</v>
      </c>
      <c r="B52" s="117"/>
      <c r="C52" s="117"/>
      <c r="D52" s="117"/>
      <c r="E52" s="117"/>
      <c r="F52" s="117"/>
      <c r="G52" s="117"/>
      <c r="H52" s="117"/>
      <c r="I52" s="117"/>
      <c r="J52" s="117"/>
      <c r="K52" s="117"/>
      <c r="L52" s="118"/>
      <c r="M52" s="77">
        <f>SUBTOTAL(109,Table2245789101123456789101112131415161718192021222324252627282930313233343824445464748[KG VOLUME])</f>
        <v>1138.3115000000003</v>
      </c>
      <c r="N52" s="67">
        <f>SUM(N3:N51)</f>
        <v>1160.8997500000003</v>
      </c>
      <c r="O52" s="119">
        <f>SUM(P3:P51)</f>
        <v>2937076.3675000006</v>
      </c>
      <c r="P52" s="120"/>
    </row>
    <row r="53" spans="1:16" ht="18" customHeight="1" x14ac:dyDescent="0.2">
      <c r="A53" s="84"/>
      <c r="B53" s="55" t="s">
        <v>42</v>
      </c>
      <c r="C53" s="54"/>
      <c r="D53" s="56" t="s">
        <v>43</v>
      </c>
      <c r="E53" s="84"/>
      <c r="F53" s="84"/>
      <c r="G53" s="84"/>
      <c r="H53" s="84"/>
      <c r="I53" s="84"/>
      <c r="J53" s="84"/>
      <c r="K53" s="84"/>
      <c r="L53" s="84"/>
      <c r="M53" s="85"/>
      <c r="N53" s="86" t="s">
        <v>51</v>
      </c>
      <c r="O53" s="87"/>
      <c r="P53" s="87">
        <f>O52*10%</f>
        <v>293707.63675000006</v>
      </c>
    </row>
    <row r="54" spans="1:16" ht="18" customHeight="1" thickBot="1" x14ac:dyDescent="0.25">
      <c r="A54" s="84"/>
      <c r="B54" s="55"/>
      <c r="C54" s="54"/>
      <c r="D54" s="56"/>
      <c r="E54" s="84"/>
      <c r="F54" s="84"/>
      <c r="G54" s="84"/>
      <c r="H54" s="84"/>
      <c r="I54" s="84"/>
      <c r="J54" s="84"/>
      <c r="K54" s="84"/>
      <c r="L54" s="84"/>
      <c r="M54" s="85"/>
      <c r="N54" s="88" t="s">
        <v>52</v>
      </c>
      <c r="O54" s="89"/>
      <c r="P54" s="89">
        <f>O52-P53</f>
        <v>2643368.7307500006</v>
      </c>
    </row>
    <row r="55" spans="1:16" ht="18" customHeight="1" x14ac:dyDescent="0.2">
      <c r="A55" s="10"/>
      <c r="H55" s="62"/>
      <c r="N55" s="61" t="s">
        <v>31</v>
      </c>
      <c r="P55" s="68">
        <f>P54*1%</f>
        <v>26433.687307500008</v>
      </c>
    </row>
    <row r="56" spans="1:16" ht="18" customHeight="1" thickBot="1" x14ac:dyDescent="0.25">
      <c r="A56" s="10"/>
      <c r="H56" s="62"/>
      <c r="N56" s="61" t="s">
        <v>53</v>
      </c>
      <c r="P56" s="70">
        <f>P54*2%</f>
        <v>52867.374615000015</v>
      </c>
    </row>
    <row r="57" spans="1:16" ht="18" customHeight="1" x14ac:dyDescent="0.2">
      <c r="A57" s="10"/>
      <c r="H57" s="62"/>
      <c r="N57" s="65" t="s">
        <v>32</v>
      </c>
      <c r="O57" s="66"/>
      <c r="P57" s="69">
        <f>P54+P55-P56</f>
        <v>2616935.0434425003</v>
      </c>
    </row>
    <row r="59" spans="1:16" x14ac:dyDescent="0.2">
      <c r="A59" s="10"/>
      <c r="H59" s="62"/>
      <c r="P59" s="70"/>
    </row>
    <row r="60" spans="1:16" x14ac:dyDescent="0.2">
      <c r="A60" s="10"/>
      <c r="H60" s="62"/>
      <c r="O60" s="57"/>
      <c r="P60" s="70"/>
    </row>
    <row r="61" spans="1:16" s="3" customFormat="1" x14ac:dyDescent="0.25">
      <c r="A61" s="10"/>
      <c r="B61" s="2"/>
      <c r="C61" s="2"/>
      <c r="E61" s="11"/>
      <c r="H61" s="62"/>
      <c r="N61" s="14"/>
      <c r="O61" s="14"/>
      <c r="P61" s="14"/>
    </row>
    <row r="62" spans="1:16" s="3" customFormat="1" x14ac:dyDescent="0.25">
      <c r="A62" s="10"/>
      <c r="B62" s="2"/>
      <c r="C62" s="2"/>
      <c r="E62" s="11"/>
      <c r="H62" s="62"/>
      <c r="N62" s="14"/>
      <c r="O62" s="14"/>
      <c r="P62" s="14"/>
    </row>
    <row r="63" spans="1:16" s="3" customFormat="1" x14ac:dyDescent="0.25">
      <c r="A63" s="10"/>
      <c r="B63" s="2"/>
      <c r="C63" s="2"/>
      <c r="E63" s="11"/>
      <c r="H63" s="62"/>
      <c r="N63" s="14"/>
      <c r="O63" s="14"/>
      <c r="P63" s="14"/>
    </row>
    <row r="64" spans="1:16" s="3" customFormat="1" x14ac:dyDescent="0.25">
      <c r="A64" s="10"/>
      <c r="B64" s="2"/>
      <c r="C64" s="2"/>
      <c r="E64" s="11"/>
      <c r="H64" s="62"/>
      <c r="N64" s="14"/>
      <c r="O64" s="14"/>
      <c r="P64" s="14"/>
    </row>
    <row r="65" spans="1:16" s="3" customFormat="1" x14ac:dyDescent="0.25">
      <c r="A65" s="10"/>
      <c r="B65" s="2"/>
      <c r="C65" s="2"/>
      <c r="E65" s="11"/>
      <c r="H65" s="62"/>
      <c r="N65" s="14"/>
      <c r="O65" s="14"/>
      <c r="P65" s="14"/>
    </row>
    <row r="66" spans="1:16" s="3" customFormat="1" x14ac:dyDescent="0.25">
      <c r="A66" s="10"/>
      <c r="B66" s="2"/>
      <c r="C66" s="2"/>
      <c r="E66" s="11"/>
      <c r="H66" s="62"/>
      <c r="N66" s="14"/>
      <c r="O66" s="14"/>
      <c r="P66" s="14"/>
    </row>
    <row r="67" spans="1:16" s="3" customFormat="1" x14ac:dyDescent="0.25">
      <c r="A67" s="10"/>
      <c r="B67" s="2"/>
      <c r="C67" s="2"/>
      <c r="E67" s="11"/>
      <c r="H67" s="62"/>
      <c r="N67" s="14"/>
      <c r="O67" s="14"/>
      <c r="P67" s="14"/>
    </row>
    <row r="68" spans="1:16" s="3" customFormat="1" x14ac:dyDescent="0.25">
      <c r="A68" s="10"/>
      <c r="B68" s="2"/>
      <c r="C68" s="2"/>
      <c r="E68" s="11"/>
      <c r="H68" s="62"/>
      <c r="N68" s="14"/>
      <c r="O68" s="14"/>
      <c r="P68" s="14"/>
    </row>
    <row r="69" spans="1:16" s="3" customFormat="1" x14ac:dyDescent="0.25">
      <c r="A69" s="10"/>
      <c r="B69" s="2"/>
      <c r="C69" s="2"/>
      <c r="E69" s="11"/>
      <c r="H69" s="62"/>
      <c r="N69" s="14"/>
      <c r="O69" s="14"/>
      <c r="P69" s="14"/>
    </row>
    <row r="70" spans="1:16" s="3" customFormat="1" x14ac:dyDescent="0.25">
      <c r="A70" s="10"/>
      <c r="B70" s="2"/>
      <c r="C70" s="2"/>
      <c r="E70" s="11"/>
      <c r="H70" s="62"/>
      <c r="N70" s="14"/>
      <c r="O70" s="14"/>
      <c r="P70" s="14"/>
    </row>
    <row r="71" spans="1:16" s="3" customFormat="1" x14ac:dyDescent="0.25">
      <c r="A71" s="10"/>
      <c r="B71" s="2"/>
      <c r="C71" s="2"/>
      <c r="E71" s="11"/>
      <c r="H71" s="62"/>
      <c r="N71" s="14"/>
      <c r="O71" s="14"/>
      <c r="P71" s="14"/>
    </row>
    <row r="72" spans="1:16" s="3" customFormat="1" x14ac:dyDescent="0.25">
      <c r="A72" s="10"/>
      <c r="B72" s="2"/>
      <c r="C72" s="2"/>
      <c r="E72" s="11"/>
      <c r="H72" s="62"/>
      <c r="N72" s="14"/>
      <c r="O72" s="14"/>
      <c r="P72" s="14"/>
    </row>
  </sheetData>
  <mergeCells count="2">
    <mergeCell ref="A52:L52"/>
    <mergeCell ref="O52:P52"/>
  </mergeCells>
  <conditionalFormatting sqref="B3:B51">
    <cfRule type="duplicateValues" dxfId="431" priority="75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70"/>
  <sheetViews>
    <sheetView workbookViewId="0">
      <pane xSplit="7" ySplit="2" topLeftCell="H139" activePane="bottomRight" state="frozen"/>
      <selection pane="topRight" activeCell="H1" sqref="H1"/>
      <selection pane="bottomLeft" activeCell="A3" sqref="A3"/>
      <selection pane="bottomRight" activeCell="M146" sqref="M146"/>
    </sheetView>
  </sheetViews>
  <sheetFormatPr defaultRowHeight="15" x14ac:dyDescent="0.2"/>
  <cols>
    <col min="1" max="1" width="8" style="4" customWidth="1"/>
    <col min="2" max="2" width="20.140625" style="2" customWidth="1"/>
    <col min="3" max="3" width="15.28515625" style="2" customWidth="1"/>
    <col min="4" max="4" width="10.7109375" style="3" customWidth="1"/>
    <col min="5" max="5" width="8" style="11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8" t="s">
        <v>44</v>
      </c>
      <c r="B2" s="7" t="s">
        <v>7</v>
      </c>
      <c r="C2" s="7" t="s">
        <v>0</v>
      </c>
      <c r="D2" s="7" t="s">
        <v>1</v>
      </c>
      <c r="E2" s="59" t="s">
        <v>4</v>
      </c>
      <c r="F2" s="7" t="s">
        <v>3</v>
      </c>
      <c r="G2" s="7" t="s">
        <v>5</v>
      </c>
      <c r="H2" s="59" t="s">
        <v>2</v>
      </c>
      <c r="I2" s="7" t="s">
        <v>39</v>
      </c>
      <c r="J2" s="7" t="s">
        <v>40</v>
      </c>
      <c r="K2" s="7" t="s">
        <v>41</v>
      </c>
      <c r="L2" s="60" t="s">
        <v>45</v>
      </c>
      <c r="M2" s="60" t="s">
        <v>46</v>
      </c>
      <c r="N2" s="60" t="s">
        <v>6</v>
      </c>
      <c r="O2" s="60" t="s">
        <v>47</v>
      </c>
      <c r="P2" s="60" t="s">
        <v>48</v>
      </c>
    </row>
    <row r="3" spans="1:16" ht="23.25" customHeight="1" x14ac:dyDescent="0.2">
      <c r="A3" s="81">
        <v>403898</v>
      </c>
      <c r="B3" s="72" t="s">
        <v>1687</v>
      </c>
      <c r="C3" s="8" t="s">
        <v>1688</v>
      </c>
      <c r="D3" s="74" t="s">
        <v>56</v>
      </c>
      <c r="E3" s="12">
        <v>44521</v>
      </c>
      <c r="F3" s="74" t="s">
        <v>1685</v>
      </c>
      <c r="G3" s="12">
        <v>44525</v>
      </c>
      <c r="H3" s="9" t="s">
        <v>1686</v>
      </c>
      <c r="I3" s="1">
        <v>80</v>
      </c>
      <c r="J3" s="1">
        <v>40</v>
      </c>
      <c r="K3" s="1">
        <v>15</v>
      </c>
      <c r="L3" s="1">
        <v>1</v>
      </c>
      <c r="M3" s="78">
        <v>12</v>
      </c>
      <c r="N3" s="94">
        <v>12</v>
      </c>
      <c r="O3" s="63">
        <v>2530</v>
      </c>
      <c r="P3" s="64">
        <f>Table224578910112345678910111213141516171819202122232425262728293031323334382444546474849[[#This Row],[PEMBULATAN]]*O3</f>
        <v>30360</v>
      </c>
    </row>
    <row r="4" spans="1:16" ht="23.25" customHeight="1" x14ac:dyDescent="0.2">
      <c r="A4" s="13"/>
      <c r="B4" s="73"/>
      <c r="C4" s="71" t="s">
        <v>1689</v>
      </c>
      <c r="D4" s="76" t="s">
        <v>56</v>
      </c>
      <c r="E4" s="12">
        <v>44521</v>
      </c>
      <c r="F4" s="74" t="s">
        <v>1685</v>
      </c>
      <c r="G4" s="12">
        <v>44525</v>
      </c>
      <c r="H4" s="75" t="s">
        <v>1686</v>
      </c>
      <c r="I4" s="15">
        <v>80</v>
      </c>
      <c r="J4" s="15">
        <v>40</v>
      </c>
      <c r="K4" s="15">
        <v>15</v>
      </c>
      <c r="L4" s="15">
        <v>1</v>
      </c>
      <c r="M4" s="79">
        <v>12</v>
      </c>
      <c r="N4" s="94">
        <v>12</v>
      </c>
      <c r="O4" s="63">
        <v>2530</v>
      </c>
      <c r="P4" s="64">
        <f>Table224578910112345678910111213141516171819202122232425262728293031323334382444546474849[[#This Row],[PEMBULATAN]]*O4</f>
        <v>30360</v>
      </c>
    </row>
    <row r="5" spans="1:16" ht="23.25" customHeight="1" x14ac:dyDescent="0.2">
      <c r="A5" s="13"/>
      <c r="B5" s="73"/>
      <c r="C5" s="71" t="s">
        <v>1690</v>
      </c>
      <c r="D5" s="76" t="s">
        <v>56</v>
      </c>
      <c r="E5" s="12">
        <v>44521</v>
      </c>
      <c r="F5" s="74" t="s">
        <v>1685</v>
      </c>
      <c r="G5" s="12">
        <v>44525</v>
      </c>
      <c r="H5" s="75" t="s">
        <v>1686</v>
      </c>
      <c r="I5" s="15">
        <v>44</v>
      </c>
      <c r="J5" s="15">
        <v>30</v>
      </c>
      <c r="K5" s="15">
        <v>37</v>
      </c>
      <c r="L5" s="15">
        <v>6</v>
      </c>
      <c r="M5" s="79">
        <v>12.21</v>
      </c>
      <c r="N5" s="94">
        <v>12.21</v>
      </c>
      <c r="O5" s="63">
        <v>2530</v>
      </c>
      <c r="P5" s="64">
        <f>Table224578910112345678910111213141516171819202122232425262728293031323334382444546474849[[#This Row],[PEMBULATAN]]*O5</f>
        <v>30891.300000000003</v>
      </c>
    </row>
    <row r="6" spans="1:16" ht="23.25" customHeight="1" x14ac:dyDescent="0.2">
      <c r="A6" s="13"/>
      <c r="B6" s="73"/>
      <c r="C6" s="71" t="s">
        <v>1691</v>
      </c>
      <c r="D6" s="76" t="s">
        <v>56</v>
      </c>
      <c r="E6" s="12">
        <v>44521</v>
      </c>
      <c r="F6" s="74" t="s">
        <v>1685</v>
      </c>
      <c r="G6" s="12">
        <v>44525</v>
      </c>
      <c r="H6" s="75" t="s">
        <v>1686</v>
      </c>
      <c r="I6" s="15">
        <v>104</v>
      </c>
      <c r="J6" s="15">
        <v>72</v>
      </c>
      <c r="K6" s="15">
        <v>12</v>
      </c>
      <c r="L6" s="15">
        <v>9</v>
      </c>
      <c r="M6" s="79">
        <v>22.463999999999999</v>
      </c>
      <c r="N6" s="94">
        <v>23</v>
      </c>
      <c r="O6" s="63">
        <v>2530</v>
      </c>
      <c r="P6" s="64">
        <f>Table224578910112345678910111213141516171819202122232425262728293031323334382444546474849[[#This Row],[PEMBULATAN]]*O6</f>
        <v>58190</v>
      </c>
    </row>
    <row r="7" spans="1:16" ht="23.25" customHeight="1" x14ac:dyDescent="0.2">
      <c r="A7" s="13"/>
      <c r="B7" s="73"/>
      <c r="C7" s="71" t="s">
        <v>1692</v>
      </c>
      <c r="D7" s="76" t="s">
        <v>56</v>
      </c>
      <c r="E7" s="12">
        <v>44521</v>
      </c>
      <c r="F7" s="74" t="s">
        <v>1685</v>
      </c>
      <c r="G7" s="12">
        <v>44525</v>
      </c>
      <c r="H7" s="75" t="s">
        <v>1686</v>
      </c>
      <c r="I7" s="15">
        <v>80</v>
      </c>
      <c r="J7" s="15">
        <v>54</v>
      </c>
      <c r="K7" s="15">
        <v>10</v>
      </c>
      <c r="L7" s="15">
        <v>3</v>
      </c>
      <c r="M7" s="79">
        <v>10.8</v>
      </c>
      <c r="N7" s="94">
        <v>10.8</v>
      </c>
      <c r="O7" s="63">
        <v>2530</v>
      </c>
      <c r="P7" s="64">
        <f>Table224578910112345678910111213141516171819202122232425262728293031323334382444546474849[[#This Row],[PEMBULATAN]]*O7</f>
        <v>27324</v>
      </c>
    </row>
    <row r="8" spans="1:16" ht="23.25" customHeight="1" x14ac:dyDescent="0.2">
      <c r="A8" s="13"/>
      <c r="B8" s="73"/>
      <c r="C8" s="71" t="s">
        <v>1693</v>
      </c>
      <c r="D8" s="76" t="s">
        <v>56</v>
      </c>
      <c r="E8" s="12">
        <v>44521</v>
      </c>
      <c r="F8" s="74" t="s">
        <v>1685</v>
      </c>
      <c r="G8" s="12">
        <v>44525</v>
      </c>
      <c r="H8" s="75" t="s">
        <v>1686</v>
      </c>
      <c r="I8" s="15">
        <v>206</v>
      </c>
      <c r="J8" s="15">
        <v>47</v>
      </c>
      <c r="K8" s="15">
        <v>14</v>
      </c>
      <c r="L8" s="15">
        <v>19</v>
      </c>
      <c r="M8" s="79">
        <v>33.887</v>
      </c>
      <c r="N8" s="94">
        <v>33.887</v>
      </c>
      <c r="O8" s="63">
        <v>2530</v>
      </c>
      <c r="P8" s="64">
        <f>Table224578910112345678910111213141516171819202122232425262728293031323334382444546474849[[#This Row],[PEMBULATAN]]*O8</f>
        <v>85734.11</v>
      </c>
    </row>
    <row r="9" spans="1:16" ht="23.25" customHeight="1" x14ac:dyDescent="0.2">
      <c r="A9" s="13"/>
      <c r="B9" s="73"/>
      <c r="C9" s="71" t="s">
        <v>1694</v>
      </c>
      <c r="D9" s="76" t="s">
        <v>56</v>
      </c>
      <c r="E9" s="12">
        <v>44521</v>
      </c>
      <c r="F9" s="74" t="s">
        <v>1685</v>
      </c>
      <c r="G9" s="12">
        <v>44525</v>
      </c>
      <c r="H9" s="75" t="s">
        <v>1686</v>
      </c>
      <c r="I9" s="15">
        <v>73</v>
      </c>
      <c r="J9" s="15">
        <v>38</v>
      </c>
      <c r="K9" s="15">
        <v>52</v>
      </c>
      <c r="L9" s="15">
        <v>16</v>
      </c>
      <c r="M9" s="79">
        <v>36.061999999999998</v>
      </c>
      <c r="N9" s="94">
        <v>36.061999999999998</v>
      </c>
      <c r="O9" s="63">
        <v>2530</v>
      </c>
      <c r="P9" s="64">
        <f>Table224578910112345678910111213141516171819202122232425262728293031323334382444546474849[[#This Row],[PEMBULATAN]]*O9</f>
        <v>91236.86</v>
      </c>
    </row>
    <row r="10" spans="1:16" ht="23.25" customHeight="1" x14ac:dyDescent="0.2">
      <c r="A10" s="13"/>
      <c r="B10" s="73"/>
      <c r="C10" s="71" t="s">
        <v>1695</v>
      </c>
      <c r="D10" s="76" t="s">
        <v>56</v>
      </c>
      <c r="E10" s="12">
        <v>44521</v>
      </c>
      <c r="F10" s="74" t="s">
        <v>1685</v>
      </c>
      <c r="G10" s="12">
        <v>44525</v>
      </c>
      <c r="H10" s="75" t="s">
        <v>1686</v>
      </c>
      <c r="I10" s="15">
        <v>103</v>
      </c>
      <c r="J10" s="15">
        <v>55</v>
      </c>
      <c r="K10" s="15">
        <v>13</v>
      </c>
      <c r="L10" s="15">
        <v>18</v>
      </c>
      <c r="M10" s="79">
        <v>18.411249999999999</v>
      </c>
      <c r="N10" s="94">
        <v>19</v>
      </c>
      <c r="O10" s="63">
        <v>2530</v>
      </c>
      <c r="P10" s="64">
        <f>Table224578910112345678910111213141516171819202122232425262728293031323334382444546474849[[#This Row],[PEMBULATAN]]*O10</f>
        <v>48070</v>
      </c>
    </row>
    <row r="11" spans="1:16" ht="23.25" customHeight="1" x14ac:dyDescent="0.2">
      <c r="A11" s="13"/>
      <c r="B11" s="73"/>
      <c r="C11" s="71" t="s">
        <v>1696</v>
      </c>
      <c r="D11" s="76" t="s">
        <v>56</v>
      </c>
      <c r="E11" s="12">
        <v>44521</v>
      </c>
      <c r="F11" s="74" t="s">
        <v>1685</v>
      </c>
      <c r="G11" s="12">
        <v>44525</v>
      </c>
      <c r="H11" s="75" t="s">
        <v>1686</v>
      </c>
      <c r="I11" s="15">
        <v>50</v>
      </c>
      <c r="J11" s="15">
        <v>33</v>
      </c>
      <c r="K11" s="15">
        <v>15</v>
      </c>
      <c r="L11" s="15">
        <v>12</v>
      </c>
      <c r="M11" s="79">
        <v>6.1875</v>
      </c>
      <c r="N11" s="94">
        <v>12</v>
      </c>
      <c r="O11" s="63">
        <v>2530</v>
      </c>
      <c r="P11" s="64">
        <f>Table224578910112345678910111213141516171819202122232425262728293031323334382444546474849[[#This Row],[PEMBULATAN]]*O11</f>
        <v>30360</v>
      </c>
    </row>
    <row r="12" spans="1:16" ht="23.25" customHeight="1" x14ac:dyDescent="0.2">
      <c r="A12" s="13"/>
      <c r="B12" s="73"/>
      <c r="C12" s="71" t="s">
        <v>1697</v>
      </c>
      <c r="D12" s="76" t="s">
        <v>56</v>
      </c>
      <c r="E12" s="12">
        <v>44521</v>
      </c>
      <c r="F12" s="74" t="s">
        <v>1685</v>
      </c>
      <c r="G12" s="12">
        <v>44525</v>
      </c>
      <c r="H12" s="75" t="s">
        <v>1686</v>
      </c>
      <c r="I12" s="15">
        <v>112</v>
      </c>
      <c r="J12" s="15">
        <v>34</v>
      </c>
      <c r="K12" s="15">
        <v>20</v>
      </c>
      <c r="L12" s="15">
        <v>19</v>
      </c>
      <c r="M12" s="79">
        <v>19.04</v>
      </c>
      <c r="N12" s="94">
        <v>19.04</v>
      </c>
      <c r="O12" s="63">
        <v>2530</v>
      </c>
      <c r="P12" s="64">
        <f>Table224578910112345678910111213141516171819202122232425262728293031323334382444546474849[[#This Row],[PEMBULATAN]]*O12</f>
        <v>48171.199999999997</v>
      </c>
    </row>
    <row r="13" spans="1:16" ht="23.25" customHeight="1" x14ac:dyDescent="0.2">
      <c r="A13" s="13"/>
      <c r="B13" s="73"/>
      <c r="C13" s="71" t="s">
        <v>1698</v>
      </c>
      <c r="D13" s="76" t="s">
        <v>56</v>
      </c>
      <c r="E13" s="12">
        <v>44521</v>
      </c>
      <c r="F13" s="74" t="s">
        <v>1685</v>
      </c>
      <c r="G13" s="12">
        <v>44525</v>
      </c>
      <c r="H13" s="75" t="s">
        <v>1686</v>
      </c>
      <c r="I13" s="15">
        <v>143</v>
      </c>
      <c r="J13" s="15">
        <v>8</v>
      </c>
      <c r="K13" s="15">
        <v>8</v>
      </c>
      <c r="L13" s="15">
        <v>2</v>
      </c>
      <c r="M13" s="79">
        <v>2.2879999999999998</v>
      </c>
      <c r="N13" s="94">
        <v>2.2879999999999998</v>
      </c>
      <c r="O13" s="63">
        <v>2530</v>
      </c>
      <c r="P13" s="64">
        <f>Table224578910112345678910111213141516171819202122232425262728293031323334382444546474849[[#This Row],[PEMBULATAN]]*O13</f>
        <v>5788.6399999999994</v>
      </c>
    </row>
    <row r="14" spans="1:16" ht="23.25" customHeight="1" x14ac:dyDescent="0.2">
      <c r="A14" s="13"/>
      <c r="B14" s="73"/>
      <c r="C14" s="71" t="s">
        <v>1699</v>
      </c>
      <c r="D14" s="76" t="s">
        <v>56</v>
      </c>
      <c r="E14" s="12">
        <v>44521</v>
      </c>
      <c r="F14" s="74" t="s">
        <v>1685</v>
      </c>
      <c r="G14" s="12">
        <v>44525</v>
      </c>
      <c r="H14" s="75" t="s">
        <v>1686</v>
      </c>
      <c r="I14" s="15">
        <v>77</v>
      </c>
      <c r="J14" s="15">
        <v>40</v>
      </c>
      <c r="K14" s="15">
        <v>38</v>
      </c>
      <c r="L14" s="15">
        <v>18</v>
      </c>
      <c r="M14" s="79">
        <v>29.26</v>
      </c>
      <c r="N14" s="94">
        <v>29.26</v>
      </c>
      <c r="O14" s="63">
        <v>2530</v>
      </c>
      <c r="P14" s="64">
        <f>Table224578910112345678910111213141516171819202122232425262728293031323334382444546474849[[#This Row],[PEMBULATAN]]*O14</f>
        <v>74027.8</v>
      </c>
    </row>
    <row r="15" spans="1:16" ht="23.25" customHeight="1" x14ac:dyDescent="0.2">
      <c r="A15" s="13"/>
      <c r="B15" s="73"/>
      <c r="C15" s="71" t="s">
        <v>1700</v>
      </c>
      <c r="D15" s="76" t="s">
        <v>56</v>
      </c>
      <c r="E15" s="12">
        <v>44521</v>
      </c>
      <c r="F15" s="74" t="s">
        <v>1685</v>
      </c>
      <c r="G15" s="12">
        <v>44525</v>
      </c>
      <c r="H15" s="75" t="s">
        <v>1686</v>
      </c>
      <c r="I15" s="15">
        <v>120</v>
      </c>
      <c r="J15" s="15">
        <v>44</v>
      </c>
      <c r="K15" s="15">
        <v>10</v>
      </c>
      <c r="L15" s="15">
        <v>5</v>
      </c>
      <c r="M15" s="79">
        <v>13.2</v>
      </c>
      <c r="N15" s="94">
        <v>13.2</v>
      </c>
      <c r="O15" s="63">
        <v>2530</v>
      </c>
      <c r="P15" s="64">
        <f>Table224578910112345678910111213141516171819202122232425262728293031323334382444546474849[[#This Row],[PEMBULATAN]]*O15</f>
        <v>33396</v>
      </c>
    </row>
    <row r="16" spans="1:16" ht="23.25" customHeight="1" x14ac:dyDescent="0.2">
      <c r="A16" s="13"/>
      <c r="B16" s="73"/>
      <c r="C16" s="71" t="s">
        <v>1701</v>
      </c>
      <c r="D16" s="76" t="s">
        <v>56</v>
      </c>
      <c r="E16" s="12">
        <v>44521</v>
      </c>
      <c r="F16" s="74" t="s">
        <v>1685</v>
      </c>
      <c r="G16" s="12">
        <v>44525</v>
      </c>
      <c r="H16" s="75" t="s">
        <v>1686</v>
      </c>
      <c r="I16" s="15">
        <v>43</v>
      </c>
      <c r="J16" s="15">
        <v>25</v>
      </c>
      <c r="K16" s="15">
        <v>34</v>
      </c>
      <c r="L16" s="15">
        <v>9</v>
      </c>
      <c r="M16" s="79">
        <v>9.1374999999999993</v>
      </c>
      <c r="N16" s="94">
        <v>9.1374999999999993</v>
      </c>
      <c r="O16" s="63">
        <v>2530</v>
      </c>
      <c r="P16" s="64">
        <f>Table224578910112345678910111213141516171819202122232425262728293031323334382444546474849[[#This Row],[PEMBULATAN]]*O16</f>
        <v>23117.875</v>
      </c>
    </row>
    <row r="17" spans="1:16" ht="23.25" customHeight="1" x14ac:dyDescent="0.2">
      <c r="A17" s="13"/>
      <c r="B17" s="73"/>
      <c r="C17" s="71" t="s">
        <v>1702</v>
      </c>
      <c r="D17" s="76" t="s">
        <v>56</v>
      </c>
      <c r="E17" s="12">
        <v>44521</v>
      </c>
      <c r="F17" s="74" t="s">
        <v>1685</v>
      </c>
      <c r="G17" s="12">
        <v>44525</v>
      </c>
      <c r="H17" s="75" t="s">
        <v>1686</v>
      </c>
      <c r="I17" s="15">
        <v>40</v>
      </c>
      <c r="J17" s="15">
        <v>30</v>
      </c>
      <c r="K17" s="15">
        <v>25</v>
      </c>
      <c r="L17" s="15">
        <v>9</v>
      </c>
      <c r="M17" s="79">
        <v>7.5</v>
      </c>
      <c r="N17" s="94">
        <v>10</v>
      </c>
      <c r="O17" s="63">
        <v>2530</v>
      </c>
      <c r="P17" s="64">
        <f>Table224578910112345678910111213141516171819202122232425262728293031323334382444546474849[[#This Row],[PEMBULATAN]]*O17</f>
        <v>25300</v>
      </c>
    </row>
    <row r="18" spans="1:16" ht="23.25" customHeight="1" x14ac:dyDescent="0.2">
      <c r="A18" s="13"/>
      <c r="B18" s="73"/>
      <c r="C18" s="71" t="s">
        <v>1703</v>
      </c>
      <c r="D18" s="76" t="s">
        <v>56</v>
      </c>
      <c r="E18" s="12">
        <v>44521</v>
      </c>
      <c r="F18" s="74" t="s">
        <v>1685</v>
      </c>
      <c r="G18" s="12">
        <v>44525</v>
      </c>
      <c r="H18" s="75" t="s">
        <v>1686</v>
      </c>
      <c r="I18" s="15">
        <v>37</v>
      </c>
      <c r="J18" s="15">
        <v>26</v>
      </c>
      <c r="K18" s="15">
        <v>26</v>
      </c>
      <c r="L18" s="15">
        <v>6</v>
      </c>
      <c r="M18" s="79">
        <v>6.2530000000000001</v>
      </c>
      <c r="N18" s="94">
        <v>6.2530000000000001</v>
      </c>
      <c r="O18" s="63">
        <v>2530</v>
      </c>
      <c r="P18" s="64">
        <f>Table224578910112345678910111213141516171819202122232425262728293031323334382444546474849[[#This Row],[PEMBULATAN]]*O18</f>
        <v>15820.09</v>
      </c>
    </row>
    <row r="19" spans="1:16" ht="23.25" customHeight="1" x14ac:dyDescent="0.2">
      <c r="A19" s="13"/>
      <c r="B19" s="73"/>
      <c r="C19" s="71" t="s">
        <v>1704</v>
      </c>
      <c r="D19" s="76" t="s">
        <v>56</v>
      </c>
      <c r="E19" s="12">
        <v>44521</v>
      </c>
      <c r="F19" s="74" t="s">
        <v>1685</v>
      </c>
      <c r="G19" s="12">
        <v>44525</v>
      </c>
      <c r="H19" s="75" t="s">
        <v>1686</v>
      </c>
      <c r="I19" s="15">
        <v>110</v>
      </c>
      <c r="J19" s="15">
        <v>60</v>
      </c>
      <c r="K19" s="15">
        <v>60</v>
      </c>
      <c r="L19" s="15">
        <v>6</v>
      </c>
      <c r="M19" s="79">
        <v>99</v>
      </c>
      <c r="N19" s="94">
        <v>99</v>
      </c>
      <c r="O19" s="63">
        <v>2530</v>
      </c>
      <c r="P19" s="64">
        <f>Table224578910112345678910111213141516171819202122232425262728293031323334382444546474849[[#This Row],[PEMBULATAN]]*O19</f>
        <v>250470</v>
      </c>
    </row>
    <row r="20" spans="1:16" ht="23.25" customHeight="1" x14ac:dyDescent="0.2">
      <c r="A20" s="13"/>
      <c r="B20" s="73"/>
      <c r="C20" s="71" t="s">
        <v>1705</v>
      </c>
      <c r="D20" s="76" t="s">
        <v>56</v>
      </c>
      <c r="E20" s="12">
        <v>44521</v>
      </c>
      <c r="F20" s="74" t="s">
        <v>1685</v>
      </c>
      <c r="G20" s="12">
        <v>44525</v>
      </c>
      <c r="H20" s="75" t="s">
        <v>1686</v>
      </c>
      <c r="I20" s="15">
        <v>187</v>
      </c>
      <c r="J20" s="15">
        <v>20</v>
      </c>
      <c r="K20" s="15">
        <v>27</v>
      </c>
      <c r="L20" s="15">
        <v>10</v>
      </c>
      <c r="M20" s="79">
        <v>25.245000000000001</v>
      </c>
      <c r="N20" s="94">
        <v>25.245000000000001</v>
      </c>
      <c r="O20" s="63">
        <v>2530</v>
      </c>
      <c r="P20" s="64">
        <f>Table224578910112345678910111213141516171819202122232425262728293031323334382444546474849[[#This Row],[PEMBULATAN]]*O20</f>
        <v>63869.850000000006</v>
      </c>
    </row>
    <row r="21" spans="1:16" ht="23.25" customHeight="1" x14ac:dyDescent="0.2">
      <c r="A21" s="13"/>
      <c r="B21" s="73"/>
      <c r="C21" s="71" t="s">
        <v>1706</v>
      </c>
      <c r="D21" s="76" t="s">
        <v>56</v>
      </c>
      <c r="E21" s="12">
        <v>44521</v>
      </c>
      <c r="F21" s="74" t="s">
        <v>1685</v>
      </c>
      <c r="G21" s="12">
        <v>44525</v>
      </c>
      <c r="H21" s="75" t="s">
        <v>1686</v>
      </c>
      <c r="I21" s="15">
        <v>58</v>
      </c>
      <c r="J21" s="15">
        <v>48</v>
      </c>
      <c r="K21" s="15">
        <v>20</v>
      </c>
      <c r="L21" s="15">
        <v>6</v>
      </c>
      <c r="M21" s="79">
        <v>13.92</v>
      </c>
      <c r="N21" s="94">
        <v>13.92</v>
      </c>
      <c r="O21" s="63">
        <v>2530</v>
      </c>
      <c r="P21" s="64">
        <f>Table224578910112345678910111213141516171819202122232425262728293031323334382444546474849[[#This Row],[PEMBULATAN]]*O21</f>
        <v>35217.599999999999</v>
      </c>
    </row>
    <row r="22" spans="1:16" ht="23.25" customHeight="1" x14ac:dyDescent="0.2">
      <c r="A22" s="13"/>
      <c r="B22" s="73"/>
      <c r="C22" s="71" t="s">
        <v>1707</v>
      </c>
      <c r="D22" s="76" t="s">
        <v>56</v>
      </c>
      <c r="E22" s="12">
        <v>44521</v>
      </c>
      <c r="F22" s="74" t="s">
        <v>1685</v>
      </c>
      <c r="G22" s="12">
        <v>44525</v>
      </c>
      <c r="H22" s="75" t="s">
        <v>1686</v>
      </c>
      <c r="I22" s="15">
        <v>96</v>
      </c>
      <c r="J22" s="15">
        <v>33</v>
      </c>
      <c r="K22" s="15">
        <v>8</v>
      </c>
      <c r="L22" s="15">
        <v>4</v>
      </c>
      <c r="M22" s="79">
        <v>6.3360000000000003</v>
      </c>
      <c r="N22" s="94">
        <v>7</v>
      </c>
      <c r="O22" s="63">
        <v>2530</v>
      </c>
      <c r="P22" s="64">
        <f>Table224578910112345678910111213141516171819202122232425262728293031323334382444546474849[[#This Row],[PEMBULATAN]]*O22</f>
        <v>17710</v>
      </c>
    </row>
    <row r="23" spans="1:16" ht="23.25" customHeight="1" x14ac:dyDescent="0.2">
      <c r="A23" s="13"/>
      <c r="B23" s="73"/>
      <c r="C23" s="71" t="s">
        <v>1708</v>
      </c>
      <c r="D23" s="76" t="s">
        <v>56</v>
      </c>
      <c r="E23" s="12">
        <v>44521</v>
      </c>
      <c r="F23" s="74" t="s">
        <v>1685</v>
      </c>
      <c r="G23" s="12">
        <v>44525</v>
      </c>
      <c r="H23" s="75" t="s">
        <v>1686</v>
      </c>
      <c r="I23" s="15">
        <v>78</v>
      </c>
      <c r="J23" s="15">
        <v>30</v>
      </c>
      <c r="K23" s="15">
        <v>10</v>
      </c>
      <c r="L23" s="15">
        <v>7</v>
      </c>
      <c r="M23" s="79">
        <v>5.85</v>
      </c>
      <c r="N23" s="94">
        <v>7</v>
      </c>
      <c r="O23" s="63">
        <v>2530</v>
      </c>
      <c r="P23" s="64">
        <f>Table224578910112345678910111213141516171819202122232425262728293031323334382444546474849[[#This Row],[PEMBULATAN]]*O23</f>
        <v>17710</v>
      </c>
    </row>
    <row r="24" spans="1:16" ht="23.25" customHeight="1" x14ac:dyDescent="0.2">
      <c r="A24" s="13"/>
      <c r="B24" s="73"/>
      <c r="C24" s="71" t="s">
        <v>1709</v>
      </c>
      <c r="D24" s="76" t="s">
        <v>56</v>
      </c>
      <c r="E24" s="12">
        <v>44521</v>
      </c>
      <c r="F24" s="74" t="s">
        <v>1685</v>
      </c>
      <c r="G24" s="12">
        <v>44525</v>
      </c>
      <c r="H24" s="75" t="s">
        <v>1686</v>
      </c>
      <c r="I24" s="15">
        <v>46</v>
      </c>
      <c r="J24" s="15">
        <v>40</v>
      </c>
      <c r="K24" s="15">
        <v>30</v>
      </c>
      <c r="L24" s="15">
        <v>4</v>
      </c>
      <c r="M24" s="79">
        <v>13.8</v>
      </c>
      <c r="N24" s="94">
        <v>13.8</v>
      </c>
      <c r="O24" s="63">
        <v>2530</v>
      </c>
      <c r="P24" s="64">
        <f>Table224578910112345678910111213141516171819202122232425262728293031323334382444546474849[[#This Row],[PEMBULATAN]]*O24</f>
        <v>34914</v>
      </c>
    </row>
    <row r="25" spans="1:16" ht="23.25" customHeight="1" x14ac:dyDescent="0.2">
      <c r="A25" s="13"/>
      <c r="B25" s="73"/>
      <c r="C25" s="71" t="s">
        <v>1710</v>
      </c>
      <c r="D25" s="76" t="s">
        <v>56</v>
      </c>
      <c r="E25" s="12">
        <v>44521</v>
      </c>
      <c r="F25" s="74" t="s">
        <v>1685</v>
      </c>
      <c r="G25" s="12">
        <v>44525</v>
      </c>
      <c r="H25" s="75" t="s">
        <v>1686</v>
      </c>
      <c r="I25" s="15">
        <v>37</v>
      </c>
      <c r="J25" s="15">
        <v>30</v>
      </c>
      <c r="K25" s="15">
        <v>30</v>
      </c>
      <c r="L25" s="15">
        <v>2</v>
      </c>
      <c r="M25" s="79">
        <v>8.3249999999999993</v>
      </c>
      <c r="N25" s="94">
        <v>9</v>
      </c>
      <c r="O25" s="63">
        <v>2530</v>
      </c>
      <c r="P25" s="64">
        <f>Table224578910112345678910111213141516171819202122232425262728293031323334382444546474849[[#This Row],[PEMBULATAN]]*O25</f>
        <v>22770</v>
      </c>
    </row>
    <row r="26" spans="1:16" ht="23.25" customHeight="1" x14ac:dyDescent="0.2">
      <c r="A26" s="13"/>
      <c r="B26" s="73"/>
      <c r="C26" s="71" t="s">
        <v>1711</v>
      </c>
      <c r="D26" s="76" t="s">
        <v>56</v>
      </c>
      <c r="E26" s="12">
        <v>44521</v>
      </c>
      <c r="F26" s="74" t="s">
        <v>1685</v>
      </c>
      <c r="G26" s="12">
        <v>44525</v>
      </c>
      <c r="H26" s="75" t="s">
        <v>1686</v>
      </c>
      <c r="I26" s="15">
        <v>150</v>
      </c>
      <c r="J26" s="15">
        <v>10</v>
      </c>
      <c r="K26" s="15">
        <v>10</v>
      </c>
      <c r="L26" s="15">
        <v>8</v>
      </c>
      <c r="M26" s="79">
        <v>3.75</v>
      </c>
      <c r="N26" s="94">
        <v>8</v>
      </c>
      <c r="O26" s="63">
        <v>2530</v>
      </c>
      <c r="P26" s="64">
        <f>Table224578910112345678910111213141516171819202122232425262728293031323334382444546474849[[#This Row],[PEMBULATAN]]*O26</f>
        <v>20240</v>
      </c>
    </row>
    <row r="27" spans="1:16" ht="23.25" customHeight="1" x14ac:dyDescent="0.2">
      <c r="A27" s="13"/>
      <c r="B27" s="73"/>
      <c r="C27" s="71" t="s">
        <v>1712</v>
      </c>
      <c r="D27" s="76" t="s">
        <v>56</v>
      </c>
      <c r="E27" s="12">
        <v>44521</v>
      </c>
      <c r="F27" s="74" t="s">
        <v>1685</v>
      </c>
      <c r="G27" s="12">
        <v>44525</v>
      </c>
      <c r="H27" s="75" t="s">
        <v>1686</v>
      </c>
      <c r="I27" s="15">
        <v>40</v>
      </c>
      <c r="J27" s="15">
        <v>28</v>
      </c>
      <c r="K27" s="15">
        <v>18</v>
      </c>
      <c r="L27" s="15">
        <v>2</v>
      </c>
      <c r="M27" s="79">
        <v>5.04</v>
      </c>
      <c r="N27" s="94">
        <v>5.04</v>
      </c>
      <c r="O27" s="63">
        <v>2530</v>
      </c>
      <c r="P27" s="64">
        <f>Table224578910112345678910111213141516171819202122232425262728293031323334382444546474849[[#This Row],[PEMBULATAN]]*O27</f>
        <v>12751.2</v>
      </c>
    </row>
    <row r="28" spans="1:16" ht="23.25" customHeight="1" x14ac:dyDescent="0.2">
      <c r="A28" s="13"/>
      <c r="B28" s="73"/>
      <c r="C28" s="71" t="s">
        <v>1713</v>
      </c>
      <c r="D28" s="76" t="s">
        <v>56</v>
      </c>
      <c r="E28" s="12">
        <v>44521</v>
      </c>
      <c r="F28" s="74" t="s">
        <v>1685</v>
      </c>
      <c r="G28" s="12">
        <v>44525</v>
      </c>
      <c r="H28" s="75" t="s">
        <v>1686</v>
      </c>
      <c r="I28" s="15">
        <v>54</v>
      </c>
      <c r="J28" s="15">
        <v>32</v>
      </c>
      <c r="K28" s="15">
        <v>13</v>
      </c>
      <c r="L28" s="15">
        <v>1</v>
      </c>
      <c r="M28" s="79">
        <v>5.6159999999999997</v>
      </c>
      <c r="N28" s="94">
        <v>5.6159999999999997</v>
      </c>
      <c r="O28" s="63">
        <v>2530</v>
      </c>
      <c r="P28" s="64">
        <f>Table224578910112345678910111213141516171819202122232425262728293031323334382444546474849[[#This Row],[PEMBULATAN]]*O28</f>
        <v>14208.48</v>
      </c>
    </row>
    <row r="29" spans="1:16" ht="23.25" customHeight="1" x14ac:dyDescent="0.2">
      <c r="A29" s="13"/>
      <c r="B29" s="73"/>
      <c r="C29" s="71" t="s">
        <v>1714</v>
      </c>
      <c r="D29" s="76" t="s">
        <v>56</v>
      </c>
      <c r="E29" s="12">
        <v>44521</v>
      </c>
      <c r="F29" s="74" t="s">
        <v>1685</v>
      </c>
      <c r="G29" s="12">
        <v>44525</v>
      </c>
      <c r="H29" s="75" t="s">
        <v>1686</v>
      </c>
      <c r="I29" s="15">
        <v>44</v>
      </c>
      <c r="J29" s="15">
        <v>35</v>
      </c>
      <c r="K29" s="15">
        <v>25</v>
      </c>
      <c r="L29" s="15">
        <v>11</v>
      </c>
      <c r="M29" s="79">
        <v>9.625</v>
      </c>
      <c r="N29" s="94">
        <v>11</v>
      </c>
      <c r="O29" s="63">
        <v>2530</v>
      </c>
      <c r="P29" s="64">
        <f>Table224578910112345678910111213141516171819202122232425262728293031323334382444546474849[[#This Row],[PEMBULATAN]]*O29</f>
        <v>27830</v>
      </c>
    </row>
    <row r="30" spans="1:16" ht="23.25" customHeight="1" x14ac:dyDescent="0.2">
      <c r="A30" s="13"/>
      <c r="B30" s="73"/>
      <c r="C30" s="71" t="s">
        <v>1715</v>
      </c>
      <c r="D30" s="76" t="s">
        <v>56</v>
      </c>
      <c r="E30" s="12">
        <v>44521</v>
      </c>
      <c r="F30" s="74" t="s">
        <v>1685</v>
      </c>
      <c r="G30" s="12">
        <v>44525</v>
      </c>
      <c r="H30" s="75" t="s">
        <v>1686</v>
      </c>
      <c r="I30" s="15">
        <v>62</v>
      </c>
      <c r="J30" s="15">
        <v>44</v>
      </c>
      <c r="K30" s="15">
        <v>33</v>
      </c>
      <c r="L30" s="15">
        <v>15</v>
      </c>
      <c r="M30" s="79">
        <v>22.506</v>
      </c>
      <c r="N30" s="94">
        <v>22.506</v>
      </c>
      <c r="O30" s="63">
        <v>2530</v>
      </c>
      <c r="P30" s="64">
        <f>Table224578910112345678910111213141516171819202122232425262728293031323334382444546474849[[#This Row],[PEMBULATAN]]*O30</f>
        <v>56940.18</v>
      </c>
    </row>
    <row r="31" spans="1:16" ht="23.25" customHeight="1" x14ac:dyDescent="0.2">
      <c r="A31" s="13"/>
      <c r="B31" s="73"/>
      <c r="C31" s="71" t="s">
        <v>1716</v>
      </c>
      <c r="D31" s="76" t="s">
        <v>56</v>
      </c>
      <c r="E31" s="12">
        <v>44521</v>
      </c>
      <c r="F31" s="74" t="s">
        <v>1685</v>
      </c>
      <c r="G31" s="12">
        <v>44525</v>
      </c>
      <c r="H31" s="75" t="s">
        <v>1686</v>
      </c>
      <c r="I31" s="15">
        <v>92</v>
      </c>
      <c r="J31" s="15">
        <v>18</v>
      </c>
      <c r="K31" s="15">
        <v>18</v>
      </c>
      <c r="L31" s="15">
        <v>3</v>
      </c>
      <c r="M31" s="79">
        <v>7.452</v>
      </c>
      <c r="N31" s="94">
        <v>8</v>
      </c>
      <c r="O31" s="63">
        <v>2530</v>
      </c>
      <c r="P31" s="64">
        <f>Table224578910112345678910111213141516171819202122232425262728293031323334382444546474849[[#This Row],[PEMBULATAN]]*O31</f>
        <v>20240</v>
      </c>
    </row>
    <row r="32" spans="1:16" ht="23.25" customHeight="1" x14ac:dyDescent="0.2">
      <c r="A32" s="13"/>
      <c r="B32" s="73"/>
      <c r="C32" s="71" t="s">
        <v>1717</v>
      </c>
      <c r="D32" s="76" t="s">
        <v>56</v>
      </c>
      <c r="E32" s="12">
        <v>44521</v>
      </c>
      <c r="F32" s="74" t="s">
        <v>1685</v>
      </c>
      <c r="G32" s="12">
        <v>44525</v>
      </c>
      <c r="H32" s="75" t="s">
        <v>1686</v>
      </c>
      <c r="I32" s="15">
        <v>50</v>
      </c>
      <c r="J32" s="15">
        <v>26</v>
      </c>
      <c r="K32" s="15">
        <v>26</v>
      </c>
      <c r="L32" s="15">
        <v>1</v>
      </c>
      <c r="M32" s="79">
        <v>8.4499999999999993</v>
      </c>
      <c r="N32" s="94">
        <v>9</v>
      </c>
      <c r="O32" s="63">
        <v>2530</v>
      </c>
      <c r="P32" s="64">
        <f>Table224578910112345678910111213141516171819202122232425262728293031323334382444546474849[[#This Row],[PEMBULATAN]]*O32</f>
        <v>22770</v>
      </c>
    </row>
    <row r="33" spans="1:16" ht="23.25" customHeight="1" x14ac:dyDescent="0.2">
      <c r="A33" s="13"/>
      <c r="B33" s="73"/>
      <c r="C33" s="71" t="s">
        <v>1718</v>
      </c>
      <c r="D33" s="76" t="s">
        <v>56</v>
      </c>
      <c r="E33" s="12">
        <v>44521</v>
      </c>
      <c r="F33" s="74" t="s">
        <v>1685</v>
      </c>
      <c r="G33" s="12">
        <v>44525</v>
      </c>
      <c r="H33" s="75" t="s">
        <v>1686</v>
      </c>
      <c r="I33" s="15">
        <v>62</v>
      </c>
      <c r="J33" s="15">
        <v>40</v>
      </c>
      <c r="K33" s="15">
        <v>38</v>
      </c>
      <c r="L33" s="15">
        <v>9</v>
      </c>
      <c r="M33" s="79">
        <v>23.56</v>
      </c>
      <c r="N33" s="94">
        <v>23.56</v>
      </c>
      <c r="O33" s="63">
        <v>2530</v>
      </c>
      <c r="P33" s="64">
        <f>Table224578910112345678910111213141516171819202122232425262728293031323334382444546474849[[#This Row],[PEMBULATAN]]*O33</f>
        <v>59606.799999999996</v>
      </c>
    </row>
    <row r="34" spans="1:16" ht="23.25" customHeight="1" x14ac:dyDescent="0.2">
      <c r="A34" s="13"/>
      <c r="B34" s="73"/>
      <c r="C34" s="71" t="s">
        <v>1719</v>
      </c>
      <c r="D34" s="76" t="s">
        <v>56</v>
      </c>
      <c r="E34" s="12">
        <v>44521</v>
      </c>
      <c r="F34" s="74" t="s">
        <v>1685</v>
      </c>
      <c r="G34" s="12">
        <v>44525</v>
      </c>
      <c r="H34" s="75" t="s">
        <v>1686</v>
      </c>
      <c r="I34" s="15">
        <v>46</v>
      </c>
      <c r="J34" s="15">
        <v>46</v>
      </c>
      <c r="K34" s="15">
        <v>43</v>
      </c>
      <c r="L34" s="15">
        <v>20</v>
      </c>
      <c r="M34" s="79">
        <v>22.747</v>
      </c>
      <c r="N34" s="94">
        <v>22.747</v>
      </c>
      <c r="O34" s="63">
        <v>2530</v>
      </c>
      <c r="P34" s="64">
        <f>Table224578910112345678910111213141516171819202122232425262728293031323334382444546474849[[#This Row],[PEMBULATAN]]*O34</f>
        <v>57549.909999999996</v>
      </c>
    </row>
    <row r="35" spans="1:16" ht="23.25" customHeight="1" x14ac:dyDescent="0.2">
      <c r="A35" s="13"/>
      <c r="B35" s="73"/>
      <c r="C35" s="71" t="s">
        <v>1720</v>
      </c>
      <c r="D35" s="76" t="s">
        <v>56</v>
      </c>
      <c r="E35" s="12">
        <v>44521</v>
      </c>
      <c r="F35" s="74" t="s">
        <v>1685</v>
      </c>
      <c r="G35" s="12">
        <v>44525</v>
      </c>
      <c r="H35" s="75" t="s">
        <v>1686</v>
      </c>
      <c r="I35" s="15">
        <v>36</v>
      </c>
      <c r="J35" s="15">
        <v>27</v>
      </c>
      <c r="K35" s="15">
        <v>28</v>
      </c>
      <c r="L35" s="15">
        <v>1</v>
      </c>
      <c r="M35" s="79">
        <v>6.8040000000000003</v>
      </c>
      <c r="N35" s="94">
        <v>6.8040000000000003</v>
      </c>
      <c r="O35" s="63">
        <v>2530</v>
      </c>
      <c r="P35" s="64">
        <f>Table224578910112345678910111213141516171819202122232425262728293031323334382444546474849[[#This Row],[PEMBULATAN]]*O35</f>
        <v>17214.12</v>
      </c>
    </row>
    <row r="36" spans="1:16" ht="23.25" customHeight="1" x14ac:dyDescent="0.2">
      <c r="A36" s="13"/>
      <c r="B36" s="73"/>
      <c r="C36" s="71" t="s">
        <v>1721</v>
      </c>
      <c r="D36" s="76" t="s">
        <v>56</v>
      </c>
      <c r="E36" s="12">
        <v>44521</v>
      </c>
      <c r="F36" s="74" t="s">
        <v>1685</v>
      </c>
      <c r="G36" s="12">
        <v>44525</v>
      </c>
      <c r="H36" s="75" t="s">
        <v>1686</v>
      </c>
      <c r="I36" s="15">
        <v>94</v>
      </c>
      <c r="J36" s="15">
        <v>10</v>
      </c>
      <c r="K36" s="15">
        <v>10</v>
      </c>
      <c r="L36" s="15">
        <v>1</v>
      </c>
      <c r="M36" s="79">
        <v>2.35</v>
      </c>
      <c r="N36" s="94">
        <v>3</v>
      </c>
      <c r="O36" s="63">
        <v>2530</v>
      </c>
      <c r="P36" s="64">
        <f>Table224578910112345678910111213141516171819202122232425262728293031323334382444546474849[[#This Row],[PEMBULATAN]]*O36</f>
        <v>7590</v>
      </c>
    </row>
    <row r="37" spans="1:16" ht="23.25" customHeight="1" x14ac:dyDescent="0.2">
      <c r="A37" s="13"/>
      <c r="B37" s="73"/>
      <c r="C37" s="71" t="s">
        <v>1722</v>
      </c>
      <c r="D37" s="76" t="s">
        <v>56</v>
      </c>
      <c r="E37" s="12">
        <v>44521</v>
      </c>
      <c r="F37" s="74" t="s">
        <v>1685</v>
      </c>
      <c r="G37" s="12">
        <v>44525</v>
      </c>
      <c r="H37" s="75" t="s">
        <v>1686</v>
      </c>
      <c r="I37" s="15">
        <v>58</v>
      </c>
      <c r="J37" s="15">
        <v>32</v>
      </c>
      <c r="K37" s="15">
        <v>10</v>
      </c>
      <c r="L37" s="15">
        <v>4</v>
      </c>
      <c r="M37" s="79">
        <v>4.6399999999999997</v>
      </c>
      <c r="N37" s="94">
        <v>4.6399999999999997</v>
      </c>
      <c r="O37" s="63">
        <v>2530</v>
      </c>
      <c r="P37" s="64">
        <f>Table224578910112345678910111213141516171819202122232425262728293031323334382444546474849[[#This Row],[PEMBULATAN]]*O37</f>
        <v>11739.199999999999</v>
      </c>
    </row>
    <row r="38" spans="1:16" ht="23.25" customHeight="1" x14ac:dyDescent="0.2">
      <c r="A38" s="13"/>
      <c r="B38" s="73"/>
      <c r="C38" s="71" t="s">
        <v>1723</v>
      </c>
      <c r="D38" s="76" t="s">
        <v>56</v>
      </c>
      <c r="E38" s="12">
        <v>44521</v>
      </c>
      <c r="F38" s="74" t="s">
        <v>1685</v>
      </c>
      <c r="G38" s="12">
        <v>44525</v>
      </c>
      <c r="H38" s="75" t="s">
        <v>1686</v>
      </c>
      <c r="I38" s="15">
        <v>44</v>
      </c>
      <c r="J38" s="15">
        <v>37</v>
      </c>
      <c r="K38" s="15">
        <v>30</v>
      </c>
      <c r="L38" s="15">
        <v>7</v>
      </c>
      <c r="M38" s="79">
        <v>12.21</v>
      </c>
      <c r="N38" s="94">
        <v>12.21</v>
      </c>
      <c r="O38" s="63">
        <v>2530</v>
      </c>
      <c r="P38" s="64">
        <f>Table224578910112345678910111213141516171819202122232425262728293031323334382444546474849[[#This Row],[PEMBULATAN]]*O38</f>
        <v>30891.300000000003</v>
      </c>
    </row>
    <row r="39" spans="1:16" ht="23.25" customHeight="1" x14ac:dyDescent="0.2">
      <c r="A39" s="13"/>
      <c r="B39" s="73"/>
      <c r="C39" s="71" t="s">
        <v>1724</v>
      </c>
      <c r="D39" s="76" t="s">
        <v>56</v>
      </c>
      <c r="E39" s="12">
        <v>44521</v>
      </c>
      <c r="F39" s="74" t="s">
        <v>1685</v>
      </c>
      <c r="G39" s="12">
        <v>44525</v>
      </c>
      <c r="H39" s="75" t="s">
        <v>1686</v>
      </c>
      <c r="I39" s="15">
        <v>55</v>
      </c>
      <c r="J39" s="15">
        <v>31</v>
      </c>
      <c r="K39" s="15">
        <v>10</v>
      </c>
      <c r="L39" s="15">
        <v>1</v>
      </c>
      <c r="M39" s="79">
        <v>4.2625000000000002</v>
      </c>
      <c r="N39" s="94">
        <v>4.2625000000000002</v>
      </c>
      <c r="O39" s="63">
        <v>2530</v>
      </c>
      <c r="P39" s="64">
        <f>Table224578910112345678910111213141516171819202122232425262728293031323334382444546474849[[#This Row],[PEMBULATAN]]*O39</f>
        <v>10784.125</v>
      </c>
    </row>
    <row r="40" spans="1:16" ht="23.25" customHeight="1" x14ac:dyDescent="0.2">
      <c r="A40" s="13"/>
      <c r="B40" s="73"/>
      <c r="C40" s="71" t="s">
        <v>1725</v>
      </c>
      <c r="D40" s="76" t="s">
        <v>56</v>
      </c>
      <c r="E40" s="12">
        <v>44521</v>
      </c>
      <c r="F40" s="74" t="s">
        <v>1685</v>
      </c>
      <c r="G40" s="12">
        <v>44525</v>
      </c>
      <c r="H40" s="75" t="s">
        <v>1686</v>
      </c>
      <c r="I40" s="15">
        <v>60</v>
      </c>
      <c r="J40" s="15">
        <v>38</v>
      </c>
      <c r="K40" s="15">
        <v>22</v>
      </c>
      <c r="L40" s="15">
        <v>2</v>
      </c>
      <c r="M40" s="79">
        <v>12.54</v>
      </c>
      <c r="N40" s="94">
        <v>12.54</v>
      </c>
      <c r="O40" s="63">
        <v>2530</v>
      </c>
      <c r="P40" s="64">
        <f>Table224578910112345678910111213141516171819202122232425262728293031323334382444546474849[[#This Row],[PEMBULATAN]]*O40</f>
        <v>31726.199999999997</v>
      </c>
    </row>
    <row r="41" spans="1:16" ht="23.25" customHeight="1" x14ac:dyDescent="0.2">
      <c r="A41" s="13"/>
      <c r="B41" s="73"/>
      <c r="C41" s="71" t="s">
        <v>1726</v>
      </c>
      <c r="D41" s="76" t="s">
        <v>56</v>
      </c>
      <c r="E41" s="12">
        <v>44521</v>
      </c>
      <c r="F41" s="74" t="s">
        <v>1685</v>
      </c>
      <c r="G41" s="12">
        <v>44525</v>
      </c>
      <c r="H41" s="75" t="s">
        <v>1686</v>
      </c>
      <c r="I41" s="15">
        <v>56</v>
      </c>
      <c r="J41" s="15">
        <v>46</v>
      </c>
      <c r="K41" s="15">
        <v>23</v>
      </c>
      <c r="L41" s="15">
        <v>1</v>
      </c>
      <c r="M41" s="79">
        <v>14.811999999999999</v>
      </c>
      <c r="N41" s="94">
        <v>14.811999999999999</v>
      </c>
      <c r="O41" s="63">
        <v>2530</v>
      </c>
      <c r="P41" s="64">
        <f>Table224578910112345678910111213141516171819202122232425262728293031323334382444546474849[[#This Row],[PEMBULATAN]]*O41</f>
        <v>37474.36</v>
      </c>
    </row>
    <row r="42" spans="1:16" ht="23.25" customHeight="1" x14ac:dyDescent="0.2">
      <c r="A42" s="13"/>
      <c r="B42" s="73"/>
      <c r="C42" s="71" t="s">
        <v>1727</v>
      </c>
      <c r="D42" s="76" t="s">
        <v>56</v>
      </c>
      <c r="E42" s="12">
        <v>44521</v>
      </c>
      <c r="F42" s="74" t="s">
        <v>1685</v>
      </c>
      <c r="G42" s="12">
        <v>44525</v>
      </c>
      <c r="H42" s="75" t="s">
        <v>1686</v>
      </c>
      <c r="I42" s="15">
        <v>53</v>
      </c>
      <c r="J42" s="15">
        <v>35</v>
      </c>
      <c r="K42" s="15">
        <v>35</v>
      </c>
      <c r="L42" s="15">
        <v>10</v>
      </c>
      <c r="M42" s="79">
        <v>16.231249999999999</v>
      </c>
      <c r="N42" s="94">
        <v>16.231249999999999</v>
      </c>
      <c r="O42" s="63">
        <v>2530</v>
      </c>
      <c r="P42" s="64">
        <f>Table224578910112345678910111213141516171819202122232425262728293031323334382444546474849[[#This Row],[PEMBULATAN]]*O42</f>
        <v>41065.0625</v>
      </c>
    </row>
    <row r="43" spans="1:16" ht="23.25" customHeight="1" x14ac:dyDescent="0.2">
      <c r="A43" s="13"/>
      <c r="B43" s="73"/>
      <c r="C43" s="71" t="s">
        <v>1728</v>
      </c>
      <c r="D43" s="76" t="s">
        <v>56</v>
      </c>
      <c r="E43" s="12">
        <v>44521</v>
      </c>
      <c r="F43" s="74" t="s">
        <v>1685</v>
      </c>
      <c r="G43" s="12">
        <v>44525</v>
      </c>
      <c r="H43" s="75" t="s">
        <v>1686</v>
      </c>
      <c r="I43" s="15">
        <v>105</v>
      </c>
      <c r="J43" s="15">
        <v>24</v>
      </c>
      <c r="K43" s="15">
        <v>8</v>
      </c>
      <c r="L43" s="15">
        <v>2</v>
      </c>
      <c r="M43" s="79">
        <v>5.04</v>
      </c>
      <c r="N43" s="94">
        <v>5.04</v>
      </c>
      <c r="O43" s="63">
        <v>2530</v>
      </c>
      <c r="P43" s="64">
        <f>Table224578910112345678910111213141516171819202122232425262728293031323334382444546474849[[#This Row],[PEMBULATAN]]*O43</f>
        <v>12751.2</v>
      </c>
    </row>
    <row r="44" spans="1:16" ht="23.25" customHeight="1" x14ac:dyDescent="0.2">
      <c r="A44" s="13"/>
      <c r="B44" s="73"/>
      <c r="C44" s="71" t="s">
        <v>1729</v>
      </c>
      <c r="D44" s="76" t="s">
        <v>56</v>
      </c>
      <c r="E44" s="12">
        <v>44521</v>
      </c>
      <c r="F44" s="74" t="s">
        <v>1685</v>
      </c>
      <c r="G44" s="12">
        <v>44525</v>
      </c>
      <c r="H44" s="75" t="s">
        <v>1686</v>
      </c>
      <c r="I44" s="15">
        <v>50</v>
      </c>
      <c r="J44" s="15">
        <v>40</v>
      </c>
      <c r="K44" s="15">
        <v>25</v>
      </c>
      <c r="L44" s="15">
        <v>25</v>
      </c>
      <c r="M44" s="79">
        <v>12.5</v>
      </c>
      <c r="N44" s="94">
        <v>26</v>
      </c>
      <c r="O44" s="63">
        <v>2530</v>
      </c>
      <c r="P44" s="64">
        <f>Table224578910112345678910111213141516171819202122232425262728293031323334382444546474849[[#This Row],[PEMBULATAN]]*O44</f>
        <v>65780</v>
      </c>
    </row>
    <row r="45" spans="1:16" ht="23.25" customHeight="1" x14ac:dyDescent="0.2">
      <c r="A45" s="13"/>
      <c r="B45" s="73"/>
      <c r="C45" s="71" t="s">
        <v>1730</v>
      </c>
      <c r="D45" s="76" t="s">
        <v>56</v>
      </c>
      <c r="E45" s="12">
        <v>44521</v>
      </c>
      <c r="F45" s="74" t="s">
        <v>1685</v>
      </c>
      <c r="G45" s="12">
        <v>44525</v>
      </c>
      <c r="H45" s="75" t="s">
        <v>1686</v>
      </c>
      <c r="I45" s="15">
        <v>106</v>
      </c>
      <c r="J45" s="15">
        <v>20</v>
      </c>
      <c r="K45" s="15">
        <v>20</v>
      </c>
      <c r="L45" s="15">
        <v>6</v>
      </c>
      <c r="M45" s="79">
        <v>10.6</v>
      </c>
      <c r="N45" s="94">
        <v>10.6</v>
      </c>
      <c r="O45" s="63">
        <v>2530</v>
      </c>
      <c r="P45" s="64">
        <f>Table224578910112345678910111213141516171819202122232425262728293031323334382444546474849[[#This Row],[PEMBULATAN]]*O45</f>
        <v>26818</v>
      </c>
    </row>
    <row r="46" spans="1:16" ht="23.25" customHeight="1" x14ac:dyDescent="0.2">
      <c r="A46" s="13"/>
      <c r="B46" s="73"/>
      <c r="C46" s="71" t="s">
        <v>1731</v>
      </c>
      <c r="D46" s="76" t="s">
        <v>56</v>
      </c>
      <c r="E46" s="12">
        <v>44521</v>
      </c>
      <c r="F46" s="74" t="s">
        <v>1685</v>
      </c>
      <c r="G46" s="12">
        <v>44525</v>
      </c>
      <c r="H46" s="75" t="s">
        <v>1686</v>
      </c>
      <c r="I46" s="15">
        <v>72</v>
      </c>
      <c r="J46" s="15">
        <v>50</v>
      </c>
      <c r="K46" s="15">
        <v>33</v>
      </c>
      <c r="L46" s="15">
        <v>20</v>
      </c>
      <c r="M46" s="79">
        <v>29.7</v>
      </c>
      <c r="N46" s="94">
        <v>29.7</v>
      </c>
      <c r="O46" s="63">
        <v>2530</v>
      </c>
      <c r="P46" s="64">
        <f>Table224578910112345678910111213141516171819202122232425262728293031323334382444546474849[[#This Row],[PEMBULATAN]]*O46</f>
        <v>75141</v>
      </c>
    </row>
    <row r="47" spans="1:16" ht="23.25" customHeight="1" x14ac:dyDescent="0.2">
      <c r="A47" s="13"/>
      <c r="B47" s="73"/>
      <c r="C47" s="71" t="s">
        <v>1732</v>
      </c>
      <c r="D47" s="76" t="s">
        <v>56</v>
      </c>
      <c r="E47" s="12">
        <v>44521</v>
      </c>
      <c r="F47" s="74" t="s">
        <v>1685</v>
      </c>
      <c r="G47" s="12">
        <v>44525</v>
      </c>
      <c r="H47" s="75" t="s">
        <v>1686</v>
      </c>
      <c r="I47" s="15">
        <v>50</v>
      </c>
      <c r="J47" s="15">
        <v>35</v>
      </c>
      <c r="K47" s="15">
        <v>40</v>
      </c>
      <c r="L47" s="15">
        <v>12</v>
      </c>
      <c r="M47" s="79">
        <v>17.5</v>
      </c>
      <c r="N47" s="94">
        <v>19</v>
      </c>
      <c r="O47" s="63">
        <v>2530</v>
      </c>
      <c r="P47" s="64">
        <f>Table224578910112345678910111213141516171819202122232425262728293031323334382444546474849[[#This Row],[PEMBULATAN]]*O47</f>
        <v>48070</v>
      </c>
    </row>
    <row r="48" spans="1:16" ht="23.25" customHeight="1" x14ac:dyDescent="0.2">
      <c r="A48" s="13"/>
      <c r="B48" s="73"/>
      <c r="C48" s="71" t="s">
        <v>1733</v>
      </c>
      <c r="D48" s="76" t="s">
        <v>56</v>
      </c>
      <c r="E48" s="12">
        <v>44521</v>
      </c>
      <c r="F48" s="74" t="s">
        <v>1685</v>
      </c>
      <c r="G48" s="12">
        <v>44525</v>
      </c>
      <c r="H48" s="75" t="s">
        <v>1686</v>
      </c>
      <c r="I48" s="15">
        <v>46</v>
      </c>
      <c r="J48" s="15">
        <v>40</v>
      </c>
      <c r="K48" s="15">
        <v>27</v>
      </c>
      <c r="L48" s="15">
        <v>8</v>
      </c>
      <c r="M48" s="79">
        <v>12.42</v>
      </c>
      <c r="N48" s="94">
        <v>13</v>
      </c>
      <c r="O48" s="63">
        <v>2530</v>
      </c>
      <c r="P48" s="64">
        <f>Table224578910112345678910111213141516171819202122232425262728293031323334382444546474849[[#This Row],[PEMBULATAN]]*O48</f>
        <v>32890</v>
      </c>
    </row>
    <row r="49" spans="1:16" ht="23.25" customHeight="1" x14ac:dyDescent="0.2">
      <c r="A49" s="13"/>
      <c r="B49" s="73"/>
      <c r="C49" s="71" t="s">
        <v>1734</v>
      </c>
      <c r="D49" s="76" t="s">
        <v>56</v>
      </c>
      <c r="E49" s="12">
        <v>44521</v>
      </c>
      <c r="F49" s="74" t="s">
        <v>1685</v>
      </c>
      <c r="G49" s="12">
        <v>44525</v>
      </c>
      <c r="H49" s="75" t="s">
        <v>1686</v>
      </c>
      <c r="I49" s="15">
        <v>45</v>
      </c>
      <c r="J49" s="15">
        <v>37</v>
      </c>
      <c r="K49" s="15">
        <v>22</v>
      </c>
      <c r="L49" s="15">
        <v>6</v>
      </c>
      <c r="M49" s="79">
        <v>9.1575000000000006</v>
      </c>
      <c r="N49" s="94">
        <v>9.1575000000000006</v>
      </c>
      <c r="O49" s="63">
        <v>2530</v>
      </c>
      <c r="P49" s="64">
        <f>Table224578910112345678910111213141516171819202122232425262728293031323334382444546474849[[#This Row],[PEMBULATAN]]*O49</f>
        <v>23168.475000000002</v>
      </c>
    </row>
    <row r="50" spans="1:16" ht="23.25" customHeight="1" x14ac:dyDescent="0.2">
      <c r="A50" s="13"/>
      <c r="B50" s="73"/>
      <c r="C50" s="71" t="s">
        <v>1735</v>
      </c>
      <c r="D50" s="76" t="s">
        <v>56</v>
      </c>
      <c r="E50" s="12">
        <v>44521</v>
      </c>
      <c r="F50" s="74" t="s">
        <v>1685</v>
      </c>
      <c r="G50" s="12">
        <v>44525</v>
      </c>
      <c r="H50" s="75" t="s">
        <v>1686</v>
      </c>
      <c r="I50" s="15">
        <v>35</v>
      </c>
      <c r="J50" s="15">
        <v>29</v>
      </c>
      <c r="K50" s="15">
        <v>30</v>
      </c>
      <c r="L50" s="15">
        <v>6</v>
      </c>
      <c r="M50" s="79">
        <v>7.6124999999999998</v>
      </c>
      <c r="N50" s="94">
        <v>7.6124999999999998</v>
      </c>
      <c r="O50" s="63">
        <v>2530</v>
      </c>
      <c r="P50" s="64">
        <f>Table224578910112345678910111213141516171819202122232425262728293031323334382444546474849[[#This Row],[PEMBULATAN]]*O50</f>
        <v>19259.625</v>
      </c>
    </row>
    <row r="51" spans="1:16" ht="23.25" customHeight="1" x14ac:dyDescent="0.2">
      <c r="A51" s="13"/>
      <c r="B51" s="73"/>
      <c r="C51" s="71" t="s">
        <v>1736</v>
      </c>
      <c r="D51" s="76" t="s">
        <v>56</v>
      </c>
      <c r="E51" s="12">
        <v>44521</v>
      </c>
      <c r="F51" s="74" t="s">
        <v>1685</v>
      </c>
      <c r="G51" s="12">
        <v>44525</v>
      </c>
      <c r="H51" s="75" t="s">
        <v>1686</v>
      </c>
      <c r="I51" s="15">
        <v>50</v>
      </c>
      <c r="J51" s="15">
        <v>47</v>
      </c>
      <c r="K51" s="15">
        <v>33</v>
      </c>
      <c r="L51" s="15">
        <v>17</v>
      </c>
      <c r="M51" s="79">
        <v>19.387499999999999</v>
      </c>
      <c r="N51" s="94">
        <v>20</v>
      </c>
      <c r="O51" s="63">
        <v>2530</v>
      </c>
      <c r="P51" s="64">
        <f>Table224578910112345678910111213141516171819202122232425262728293031323334382444546474849[[#This Row],[PEMBULATAN]]*O51</f>
        <v>50600</v>
      </c>
    </row>
    <row r="52" spans="1:16" ht="23.25" customHeight="1" x14ac:dyDescent="0.2">
      <c r="A52" s="13"/>
      <c r="B52" s="73"/>
      <c r="C52" s="71" t="s">
        <v>1737</v>
      </c>
      <c r="D52" s="76" t="s">
        <v>56</v>
      </c>
      <c r="E52" s="12">
        <v>44521</v>
      </c>
      <c r="F52" s="74" t="s">
        <v>1685</v>
      </c>
      <c r="G52" s="12">
        <v>44525</v>
      </c>
      <c r="H52" s="75" t="s">
        <v>1686</v>
      </c>
      <c r="I52" s="15">
        <v>74</v>
      </c>
      <c r="J52" s="15">
        <v>20</v>
      </c>
      <c r="K52" s="15">
        <v>15</v>
      </c>
      <c r="L52" s="15">
        <v>2</v>
      </c>
      <c r="M52" s="79">
        <v>5.55</v>
      </c>
      <c r="N52" s="94">
        <v>5.55</v>
      </c>
      <c r="O52" s="63">
        <v>2530</v>
      </c>
      <c r="P52" s="64">
        <f>Table224578910112345678910111213141516171819202122232425262728293031323334382444546474849[[#This Row],[PEMBULATAN]]*O52</f>
        <v>14041.5</v>
      </c>
    </row>
    <row r="53" spans="1:16" ht="23.25" customHeight="1" x14ac:dyDescent="0.2">
      <c r="A53" s="13"/>
      <c r="B53" s="73"/>
      <c r="C53" s="71" t="s">
        <v>1738</v>
      </c>
      <c r="D53" s="76" t="s">
        <v>56</v>
      </c>
      <c r="E53" s="12">
        <v>44521</v>
      </c>
      <c r="F53" s="74" t="s">
        <v>1685</v>
      </c>
      <c r="G53" s="12">
        <v>44525</v>
      </c>
      <c r="H53" s="75" t="s">
        <v>1686</v>
      </c>
      <c r="I53" s="15">
        <v>40</v>
      </c>
      <c r="J53" s="15">
        <v>36</v>
      </c>
      <c r="K53" s="15">
        <v>36</v>
      </c>
      <c r="L53" s="15">
        <v>1</v>
      </c>
      <c r="M53" s="79">
        <v>12.96</v>
      </c>
      <c r="N53" s="94">
        <v>12.96</v>
      </c>
      <c r="O53" s="63">
        <v>2530</v>
      </c>
      <c r="P53" s="64">
        <f>Table224578910112345678910111213141516171819202122232425262728293031323334382444546474849[[#This Row],[PEMBULATAN]]*O53</f>
        <v>32788.800000000003</v>
      </c>
    </row>
    <row r="54" spans="1:16" ht="23.25" customHeight="1" x14ac:dyDescent="0.2">
      <c r="A54" s="13"/>
      <c r="B54" s="73"/>
      <c r="C54" s="71" t="s">
        <v>1739</v>
      </c>
      <c r="D54" s="76" t="s">
        <v>56</v>
      </c>
      <c r="E54" s="12">
        <v>44521</v>
      </c>
      <c r="F54" s="74" t="s">
        <v>1685</v>
      </c>
      <c r="G54" s="12">
        <v>44525</v>
      </c>
      <c r="H54" s="75" t="s">
        <v>1686</v>
      </c>
      <c r="I54" s="15">
        <v>47</v>
      </c>
      <c r="J54" s="15">
        <v>38</v>
      </c>
      <c r="K54" s="15">
        <v>26</v>
      </c>
      <c r="L54" s="15">
        <v>6</v>
      </c>
      <c r="M54" s="79">
        <v>11.609</v>
      </c>
      <c r="N54" s="94">
        <v>11.609</v>
      </c>
      <c r="O54" s="63">
        <v>2530</v>
      </c>
      <c r="P54" s="64">
        <f>Table224578910112345678910111213141516171819202122232425262728293031323334382444546474849[[#This Row],[PEMBULATAN]]*O54</f>
        <v>29370.77</v>
      </c>
    </row>
    <row r="55" spans="1:16" ht="23.25" customHeight="1" x14ac:dyDescent="0.2">
      <c r="A55" s="13"/>
      <c r="B55" s="73"/>
      <c r="C55" s="71" t="s">
        <v>1740</v>
      </c>
      <c r="D55" s="76" t="s">
        <v>56</v>
      </c>
      <c r="E55" s="12">
        <v>44521</v>
      </c>
      <c r="F55" s="74" t="s">
        <v>1685</v>
      </c>
      <c r="G55" s="12">
        <v>44525</v>
      </c>
      <c r="H55" s="75" t="s">
        <v>1686</v>
      </c>
      <c r="I55" s="15">
        <v>35</v>
      </c>
      <c r="J55" s="15">
        <v>32</v>
      </c>
      <c r="K55" s="15">
        <v>5</v>
      </c>
      <c r="L55" s="15">
        <v>8</v>
      </c>
      <c r="M55" s="79">
        <v>1.4</v>
      </c>
      <c r="N55" s="94">
        <v>9</v>
      </c>
      <c r="O55" s="63">
        <v>2530</v>
      </c>
      <c r="P55" s="64">
        <f>Table224578910112345678910111213141516171819202122232425262728293031323334382444546474849[[#This Row],[PEMBULATAN]]*O55</f>
        <v>22770</v>
      </c>
    </row>
    <row r="56" spans="1:16" ht="23.25" customHeight="1" x14ac:dyDescent="0.2">
      <c r="A56" s="13"/>
      <c r="B56" s="73"/>
      <c r="C56" s="71" t="s">
        <v>1741</v>
      </c>
      <c r="D56" s="76" t="s">
        <v>56</v>
      </c>
      <c r="E56" s="12">
        <v>44521</v>
      </c>
      <c r="F56" s="74" t="s">
        <v>1685</v>
      </c>
      <c r="G56" s="12">
        <v>44525</v>
      </c>
      <c r="H56" s="75" t="s">
        <v>1686</v>
      </c>
      <c r="I56" s="15">
        <v>34</v>
      </c>
      <c r="J56" s="15">
        <v>34</v>
      </c>
      <c r="K56" s="15">
        <v>25</v>
      </c>
      <c r="L56" s="15">
        <v>8</v>
      </c>
      <c r="M56" s="79">
        <v>7.2249999999999996</v>
      </c>
      <c r="N56" s="94">
        <v>8</v>
      </c>
      <c r="O56" s="63">
        <v>2530</v>
      </c>
      <c r="P56" s="64">
        <f>Table224578910112345678910111213141516171819202122232425262728293031323334382444546474849[[#This Row],[PEMBULATAN]]*O56</f>
        <v>20240</v>
      </c>
    </row>
    <row r="57" spans="1:16" ht="23.25" customHeight="1" x14ac:dyDescent="0.2">
      <c r="A57" s="13"/>
      <c r="B57" s="73"/>
      <c r="C57" s="71" t="s">
        <v>1742</v>
      </c>
      <c r="D57" s="76" t="s">
        <v>56</v>
      </c>
      <c r="E57" s="12">
        <v>44521</v>
      </c>
      <c r="F57" s="74" t="s">
        <v>1685</v>
      </c>
      <c r="G57" s="12">
        <v>44525</v>
      </c>
      <c r="H57" s="75" t="s">
        <v>1686</v>
      </c>
      <c r="I57" s="15">
        <v>62</v>
      </c>
      <c r="J57" s="15">
        <v>62</v>
      </c>
      <c r="K57" s="15">
        <v>22</v>
      </c>
      <c r="L57" s="15">
        <v>9</v>
      </c>
      <c r="M57" s="79">
        <v>21.141999999999999</v>
      </c>
      <c r="N57" s="94">
        <v>21.141999999999999</v>
      </c>
      <c r="O57" s="63">
        <v>2530</v>
      </c>
      <c r="P57" s="64">
        <f>Table224578910112345678910111213141516171819202122232425262728293031323334382444546474849[[#This Row],[PEMBULATAN]]*O57</f>
        <v>53489.26</v>
      </c>
    </row>
    <row r="58" spans="1:16" ht="23.25" customHeight="1" x14ac:dyDescent="0.2">
      <c r="A58" s="13"/>
      <c r="B58" s="73"/>
      <c r="C58" s="71" t="s">
        <v>1743</v>
      </c>
      <c r="D58" s="76" t="s">
        <v>56</v>
      </c>
      <c r="E58" s="12">
        <v>44521</v>
      </c>
      <c r="F58" s="74" t="s">
        <v>1685</v>
      </c>
      <c r="G58" s="12">
        <v>44525</v>
      </c>
      <c r="H58" s="75" t="s">
        <v>1686</v>
      </c>
      <c r="I58" s="15">
        <v>62</v>
      </c>
      <c r="J58" s="15">
        <v>62</v>
      </c>
      <c r="K58" s="15">
        <v>22</v>
      </c>
      <c r="L58" s="15">
        <v>9</v>
      </c>
      <c r="M58" s="79">
        <v>21.141999999999999</v>
      </c>
      <c r="N58" s="94">
        <v>21.141999999999999</v>
      </c>
      <c r="O58" s="63">
        <v>2530</v>
      </c>
      <c r="P58" s="64">
        <f>Table224578910112345678910111213141516171819202122232425262728293031323334382444546474849[[#This Row],[PEMBULATAN]]*O58</f>
        <v>53489.26</v>
      </c>
    </row>
    <row r="59" spans="1:16" ht="23.25" customHeight="1" x14ac:dyDescent="0.2">
      <c r="A59" s="13"/>
      <c r="B59" s="73"/>
      <c r="C59" s="71" t="s">
        <v>1744</v>
      </c>
      <c r="D59" s="76" t="s">
        <v>56</v>
      </c>
      <c r="E59" s="12">
        <v>44521</v>
      </c>
      <c r="F59" s="74" t="s">
        <v>1685</v>
      </c>
      <c r="G59" s="12">
        <v>44525</v>
      </c>
      <c r="H59" s="75" t="s">
        <v>1686</v>
      </c>
      <c r="I59" s="15">
        <v>62</v>
      </c>
      <c r="J59" s="15">
        <v>62</v>
      </c>
      <c r="K59" s="15">
        <v>22</v>
      </c>
      <c r="L59" s="15">
        <v>9</v>
      </c>
      <c r="M59" s="79">
        <v>21.141999999999999</v>
      </c>
      <c r="N59" s="94">
        <v>21.141999999999999</v>
      </c>
      <c r="O59" s="63">
        <v>2530</v>
      </c>
      <c r="P59" s="64">
        <f>Table224578910112345678910111213141516171819202122232425262728293031323334382444546474849[[#This Row],[PEMBULATAN]]*O59</f>
        <v>53489.26</v>
      </c>
    </row>
    <row r="60" spans="1:16" ht="23.25" customHeight="1" x14ac:dyDescent="0.2">
      <c r="A60" s="13"/>
      <c r="B60" s="73"/>
      <c r="C60" s="71" t="s">
        <v>1745</v>
      </c>
      <c r="D60" s="76" t="s">
        <v>56</v>
      </c>
      <c r="E60" s="12">
        <v>44521</v>
      </c>
      <c r="F60" s="74" t="s">
        <v>1685</v>
      </c>
      <c r="G60" s="12">
        <v>44525</v>
      </c>
      <c r="H60" s="75" t="s">
        <v>1686</v>
      </c>
      <c r="I60" s="15">
        <v>62</v>
      </c>
      <c r="J60" s="15">
        <v>62</v>
      </c>
      <c r="K60" s="15">
        <v>22</v>
      </c>
      <c r="L60" s="15">
        <v>9</v>
      </c>
      <c r="M60" s="79">
        <v>21.141999999999999</v>
      </c>
      <c r="N60" s="94">
        <v>21.141999999999999</v>
      </c>
      <c r="O60" s="63">
        <v>2530</v>
      </c>
      <c r="P60" s="64">
        <f>Table224578910112345678910111213141516171819202122232425262728293031323334382444546474849[[#This Row],[PEMBULATAN]]*O60</f>
        <v>53489.26</v>
      </c>
    </row>
    <row r="61" spans="1:16" ht="23.25" customHeight="1" x14ac:dyDescent="0.2">
      <c r="A61" s="13"/>
      <c r="B61" s="73"/>
      <c r="C61" s="71" t="s">
        <v>1746</v>
      </c>
      <c r="D61" s="76" t="s">
        <v>56</v>
      </c>
      <c r="E61" s="12">
        <v>44521</v>
      </c>
      <c r="F61" s="74" t="s">
        <v>1685</v>
      </c>
      <c r="G61" s="12">
        <v>44525</v>
      </c>
      <c r="H61" s="75" t="s">
        <v>1686</v>
      </c>
      <c r="I61" s="15">
        <v>66</v>
      </c>
      <c r="J61" s="15">
        <v>49</v>
      </c>
      <c r="K61" s="15">
        <v>10</v>
      </c>
      <c r="L61" s="15">
        <v>10</v>
      </c>
      <c r="M61" s="79">
        <v>8.0850000000000009</v>
      </c>
      <c r="N61" s="94">
        <v>10</v>
      </c>
      <c r="O61" s="63">
        <v>2530</v>
      </c>
      <c r="P61" s="64">
        <f>Table224578910112345678910111213141516171819202122232425262728293031323334382444546474849[[#This Row],[PEMBULATAN]]*O61</f>
        <v>25300</v>
      </c>
    </row>
    <row r="62" spans="1:16" ht="23.25" customHeight="1" x14ac:dyDescent="0.2">
      <c r="A62" s="13"/>
      <c r="B62" s="73"/>
      <c r="C62" s="71" t="s">
        <v>1747</v>
      </c>
      <c r="D62" s="76" t="s">
        <v>56</v>
      </c>
      <c r="E62" s="12">
        <v>44521</v>
      </c>
      <c r="F62" s="74" t="s">
        <v>1685</v>
      </c>
      <c r="G62" s="12">
        <v>44525</v>
      </c>
      <c r="H62" s="75" t="s">
        <v>1686</v>
      </c>
      <c r="I62" s="15">
        <v>95</v>
      </c>
      <c r="J62" s="15">
        <v>15</v>
      </c>
      <c r="K62" s="15">
        <v>10</v>
      </c>
      <c r="L62" s="15">
        <v>3</v>
      </c>
      <c r="M62" s="79">
        <v>3.5625</v>
      </c>
      <c r="N62" s="94">
        <v>3.5625</v>
      </c>
      <c r="O62" s="63">
        <v>2530</v>
      </c>
      <c r="P62" s="64">
        <f>Table224578910112345678910111213141516171819202122232425262728293031323334382444546474849[[#This Row],[PEMBULATAN]]*O62</f>
        <v>9013.125</v>
      </c>
    </row>
    <row r="63" spans="1:16" ht="23.25" customHeight="1" x14ac:dyDescent="0.2">
      <c r="A63" s="13"/>
      <c r="B63" s="73"/>
      <c r="C63" s="71" t="s">
        <v>1748</v>
      </c>
      <c r="D63" s="76" t="s">
        <v>56</v>
      </c>
      <c r="E63" s="12">
        <v>44521</v>
      </c>
      <c r="F63" s="74" t="s">
        <v>1685</v>
      </c>
      <c r="G63" s="12">
        <v>44525</v>
      </c>
      <c r="H63" s="75" t="s">
        <v>1686</v>
      </c>
      <c r="I63" s="15">
        <v>50</v>
      </c>
      <c r="J63" s="15">
        <v>46</v>
      </c>
      <c r="K63" s="15">
        <v>18</v>
      </c>
      <c r="L63" s="15">
        <v>5</v>
      </c>
      <c r="M63" s="79">
        <v>10.35</v>
      </c>
      <c r="N63" s="94">
        <v>11</v>
      </c>
      <c r="O63" s="63">
        <v>2530</v>
      </c>
      <c r="P63" s="64">
        <f>Table224578910112345678910111213141516171819202122232425262728293031323334382444546474849[[#This Row],[PEMBULATAN]]*O63</f>
        <v>27830</v>
      </c>
    </row>
    <row r="64" spans="1:16" ht="23.25" customHeight="1" x14ac:dyDescent="0.2">
      <c r="A64" s="13"/>
      <c r="B64" s="73"/>
      <c r="C64" s="71" t="s">
        <v>1749</v>
      </c>
      <c r="D64" s="76" t="s">
        <v>56</v>
      </c>
      <c r="E64" s="12">
        <v>44521</v>
      </c>
      <c r="F64" s="74" t="s">
        <v>1685</v>
      </c>
      <c r="G64" s="12">
        <v>44525</v>
      </c>
      <c r="H64" s="75" t="s">
        <v>1686</v>
      </c>
      <c r="I64" s="15">
        <v>57</v>
      </c>
      <c r="J64" s="15">
        <v>27</v>
      </c>
      <c r="K64" s="15">
        <v>27</v>
      </c>
      <c r="L64" s="15">
        <v>12</v>
      </c>
      <c r="M64" s="79">
        <v>10.388249999999999</v>
      </c>
      <c r="N64" s="94">
        <v>13</v>
      </c>
      <c r="O64" s="63">
        <v>2530</v>
      </c>
      <c r="P64" s="64">
        <f>Table224578910112345678910111213141516171819202122232425262728293031323334382444546474849[[#This Row],[PEMBULATAN]]*O64</f>
        <v>32890</v>
      </c>
    </row>
    <row r="65" spans="1:16" ht="23.25" customHeight="1" x14ac:dyDescent="0.2">
      <c r="A65" s="13"/>
      <c r="B65" s="73"/>
      <c r="C65" s="71" t="s">
        <v>1750</v>
      </c>
      <c r="D65" s="76" t="s">
        <v>56</v>
      </c>
      <c r="E65" s="12">
        <v>44521</v>
      </c>
      <c r="F65" s="74" t="s">
        <v>1685</v>
      </c>
      <c r="G65" s="12">
        <v>44525</v>
      </c>
      <c r="H65" s="75" t="s">
        <v>1686</v>
      </c>
      <c r="I65" s="15">
        <v>58</v>
      </c>
      <c r="J65" s="15">
        <v>24</v>
      </c>
      <c r="K65" s="15">
        <v>34</v>
      </c>
      <c r="L65" s="15">
        <v>10</v>
      </c>
      <c r="M65" s="79">
        <v>11.832000000000001</v>
      </c>
      <c r="N65" s="94">
        <v>11.832000000000001</v>
      </c>
      <c r="O65" s="63">
        <v>2530</v>
      </c>
      <c r="P65" s="64">
        <f>Table224578910112345678910111213141516171819202122232425262728293031323334382444546474849[[#This Row],[PEMBULATAN]]*O65</f>
        <v>29934.960000000003</v>
      </c>
    </row>
    <row r="66" spans="1:16" ht="23.25" customHeight="1" x14ac:dyDescent="0.2">
      <c r="A66" s="13"/>
      <c r="B66" s="73"/>
      <c r="C66" s="71" t="s">
        <v>1751</v>
      </c>
      <c r="D66" s="76" t="s">
        <v>56</v>
      </c>
      <c r="E66" s="12">
        <v>44521</v>
      </c>
      <c r="F66" s="74" t="s">
        <v>1685</v>
      </c>
      <c r="G66" s="12">
        <v>44525</v>
      </c>
      <c r="H66" s="75" t="s">
        <v>1686</v>
      </c>
      <c r="I66" s="15">
        <v>82</v>
      </c>
      <c r="J66" s="15">
        <v>44</v>
      </c>
      <c r="K66" s="15">
        <v>7</v>
      </c>
      <c r="L66" s="15">
        <v>1</v>
      </c>
      <c r="M66" s="79">
        <v>6.3140000000000001</v>
      </c>
      <c r="N66" s="94">
        <v>7</v>
      </c>
      <c r="O66" s="63">
        <v>2530</v>
      </c>
      <c r="P66" s="64">
        <f>Table224578910112345678910111213141516171819202122232425262728293031323334382444546474849[[#This Row],[PEMBULATAN]]*O66</f>
        <v>17710</v>
      </c>
    </row>
    <row r="67" spans="1:16" ht="23.25" customHeight="1" x14ac:dyDescent="0.2">
      <c r="A67" s="13"/>
      <c r="B67" s="73"/>
      <c r="C67" s="71" t="s">
        <v>1752</v>
      </c>
      <c r="D67" s="76" t="s">
        <v>56</v>
      </c>
      <c r="E67" s="12">
        <v>44521</v>
      </c>
      <c r="F67" s="74" t="s">
        <v>1685</v>
      </c>
      <c r="G67" s="12">
        <v>44525</v>
      </c>
      <c r="H67" s="75" t="s">
        <v>1686</v>
      </c>
      <c r="I67" s="15">
        <v>37</v>
      </c>
      <c r="J67" s="15">
        <v>29</v>
      </c>
      <c r="K67" s="15">
        <v>33</v>
      </c>
      <c r="L67" s="15">
        <v>6</v>
      </c>
      <c r="M67" s="79">
        <v>8.8522499999999997</v>
      </c>
      <c r="N67" s="94">
        <v>8.8522499999999997</v>
      </c>
      <c r="O67" s="63">
        <v>2530</v>
      </c>
      <c r="P67" s="64">
        <f>Table224578910112345678910111213141516171819202122232425262728293031323334382444546474849[[#This Row],[PEMBULATAN]]*O67</f>
        <v>22396.192500000001</v>
      </c>
    </row>
    <row r="68" spans="1:16" ht="23.25" customHeight="1" x14ac:dyDescent="0.2">
      <c r="A68" s="13"/>
      <c r="B68" s="73"/>
      <c r="C68" s="71" t="s">
        <v>1753</v>
      </c>
      <c r="D68" s="76" t="s">
        <v>56</v>
      </c>
      <c r="E68" s="12">
        <v>44521</v>
      </c>
      <c r="F68" s="74" t="s">
        <v>1685</v>
      </c>
      <c r="G68" s="12">
        <v>44525</v>
      </c>
      <c r="H68" s="75" t="s">
        <v>1686</v>
      </c>
      <c r="I68" s="15">
        <v>34</v>
      </c>
      <c r="J68" s="15">
        <v>28</v>
      </c>
      <c r="K68" s="15">
        <v>20</v>
      </c>
      <c r="L68" s="15">
        <v>5</v>
      </c>
      <c r="M68" s="79">
        <v>4.76</v>
      </c>
      <c r="N68" s="94">
        <v>5</v>
      </c>
      <c r="O68" s="63">
        <v>2530</v>
      </c>
      <c r="P68" s="64">
        <f>Table224578910112345678910111213141516171819202122232425262728293031323334382444546474849[[#This Row],[PEMBULATAN]]*O68</f>
        <v>12650</v>
      </c>
    </row>
    <row r="69" spans="1:16" ht="23.25" customHeight="1" x14ac:dyDescent="0.2">
      <c r="A69" s="13"/>
      <c r="B69" s="73"/>
      <c r="C69" s="71" t="s">
        <v>1754</v>
      </c>
      <c r="D69" s="76" t="s">
        <v>56</v>
      </c>
      <c r="E69" s="12">
        <v>44521</v>
      </c>
      <c r="F69" s="74" t="s">
        <v>1685</v>
      </c>
      <c r="G69" s="12">
        <v>44525</v>
      </c>
      <c r="H69" s="75" t="s">
        <v>1686</v>
      </c>
      <c r="I69" s="15">
        <v>83</v>
      </c>
      <c r="J69" s="15">
        <v>15</v>
      </c>
      <c r="K69" s="15">
        <v>10</v>
      </c>
      <c r="L69" s="15">
        <v>3</v>
      </c>
      <c r="M69" s="79">
        <v>3.1124999999999998</v>
      </c>
      <c r="N69" s="94">
        <v>3.1124999999999998</v>
      </c>
      <c r="O69" s="63">
        <v>2530</v>
      </c>
      <c r="P69" s="64">
        <f>Table224578910112345678910111213141516171819202122232425262728293031323334382444546474849[[#This Row],[PEMBULATAN]]*O69</f>
        <v>7874.625</v>
      </c>
    </row>
    <row r="70" spans="1:16" ht="23.25" customHeight="1" x14ac:dyDescent="0.2">
      <c r="A70" s="13"/>
      <c r="B70" s="73"/>
      <c r="C70" s="71" t="s">
        <v>1755</v>
      </c>
      <c r="D70" s="76" t="s">
        <v>56</v>
      </c>
      <c r="E70" s="12">
        <v>44521</v>
      </c>
      <c r="F70" s="74" t="s">
        <v>1685</v>
      </c>
      <c r="G70" s="12">
        <v>44525</v>
      </c>
      <c r="H70" s="75" t="s">
        <v>1686</v>
      </c>
      <c r="I70" s="15">
        <v>204</v>
      </c>
      <c r="J70" s="15">
        <v>15</v>
      </c>
      <c r="K70" s="15">
        <v>15</v>
      </c>
      <c r="L70" s="15">
        <v>5</v>
      </c>
      <c r="M70" s="79">
        <v>11.475</v>
      </c>
      <c r="N70" s="94">
        <v>12</v>
      </c>
      <c r="O70" s="63">
        <v>2530</v>
      </c>
      <c r="P70" s="64">
        <f>Table224578910112345678910111213141516171819202122232425262728293031323334382444546474849[[#This Row],[PEMBULATAN]]*O70</f>
        <v>30360</v>
      </c>
    </row>
    <row r="71" spans="1:16" ht="23.25" customHeight="1" x14ac:dyDescent="0.2">
      <c r="A71" s="13"/>
      <c r="B71" s="73"/>
      <c r="C71" s="71" t="s">
        <v>1756</v>
      </c>
      <c r="D71" s="76" t="s">
        <v>56</v>
      </c>
      <c r="E71" s="12">
        <v>44521</v>
      </c>
      <c r="F71" s="74" t="s">
        <v>1685</v>
      </c>
      <c r="G71" s="12">
        <v>44525</v>
      </c>
      <c r="H71" s="75" t="s">
        <v>1686</v>
      </c>
      <c r="I71" s="15">
        <v>84</v>
      </c>
      <c r="J71" s="15">
        <v>48</v>
      </c>
      <c r="K71" s="15">
        <v>35</v>
      </c>
      <c r="L71" s="15">
        <v>17</v>
      </c>
      <c r="M71" s="79">
        <v>35.28</v>
      </c>
      <c r="N71" s="94">
        <v>35.28</v>
      </c>
      <c r="O71" s="63">
        <v>2530</v>
      </c>
      <c r="P71" s="64">
        <f>Table224578910112345678910111213141516171819202122232425262728293031323334382444546474849[[#This Row],[PEMBULATAN]]*O71</f>
        <v>89258.400000000009</v>
      </c>
    </row>
    <row r="72" spans="1:16" ht="23.25" customHeight="1" x14ac:dyDescent="0.2">
      <c r="A72" s="13"/>
      <c r="B72" s="73"/>
      <c r="C72" s="71" t="s">
        <v>1757</v>
      </c>
      <c r="D72" s="76" t="s">
        <v>56</v>
      </c>
      <c r="E72" s="12">
        <v>44521</v>
      </c>
      <c r="F72" s="74" t="s">
        <v>1685</v>
      </c>
      <c r="G72" s="12">
        <v>44525</v>
      </c>
      <c r="H72" s="75" t="s">
        <v>1686</v>
      </c>
      <c r="I72" s="15">
        <v>86</v>
      </c>
      <c r="J72" s="15">
        <v>50</v>
      </c>
      <c r="K72" s="15">
        <v>33</v>
      </c>
      <c r="L72" s="15">
        <v>15</v>
      </c>
      <c r="M72" s="79">
        <v>35.475000000000001</v>
      </c>
      <c r="N72" s="94">
        <v>36</v>
      </c>
      <c r="O72" s="63">
        <v>2530</v>
      </c>
      <c r="P72" s="64">
        <f>Table224578910112345678910111213141516171819202122232425262728293031323334382444546474849[[#This Row],[PEMBULATAN]]*O72</f>
        <v>91080</v>
      </c>
    </row>
    <row r="73" spans="1:16" ht="23.25" customHeight="1" x14ac:dyDescent="0.2">
      <c r="A73" s="13"/>
      <c r="B73" s="73"/>
      <c r="C73" s="71" t="s">
        <v>1758</v>
      </c>
      <c r="D73" s="76" t="s">
        <v>56</v>
      </c>
      <c r="E73" s="12">
        <v>44521</v>
      </c>
      <c r="F73" s="74" t="s">
        <v>1685</v>
      </c>
      <c r="G73" s="12">
        <v>44525</v>
      </c>
      <c r="H73" s="75" t="s">
        <v>1686</v>
      </c>
      <c r="I73" s="15">
        <v>50</v>
      </c>
      <c r="J73" s="15">
        <v>40</v>
      </c>
      <c r="K73" s="15">
        <v>10</v>
      </c>
      <c r="L73" s="15">
        <v>5</v>
      </c>
      <c r="M73" s="79">
        <v>5</v>
      </c>
      <c r="N73" s="94">
        <v>5</v>
      </c>
      <c r="O73" s="63">
        <v>2530</v>
      </c>
      <c r="P73" s="64">
        <f>Table224578910112345678910111213141516171819202122232425262728293031323334382444546474849[[#This Row],[PEMBULATAN]]*O73</f>
        <v>12650</v>
      </c>
    </row>
    <row r="74" spans="1:16" ht="23.25" customHeight="1" x14ac:dyDescent="0.2">
      <c r="A74" s="13"/>
      <c r="B74" s="73"/>
      <c r="C74" s="71" t="s">
        <v>1759</v>
      </c>
      <c r="D74" s="76" t="s">
        <v>56</v>
      </c>
      <c r="E74" s="12">
        <v>44521</v>
      </c>
      <c r="F74" s="74" t="s">
        <v>1685</v>
      </c>
      <c r="G74" s="12">
        <v>44525</v>
      </c>
      <c r="H74" s="75" t="s">
        <v>1686</v>
      </c>
      <c r="I74" s="15">
        <v>20</v>
      </c>
      <c r="J74" s="15">
        <v>14</v>
      </c>
      <c r="K74" s="15">
        <v>10</v>
      </c>
      <c r="L74" s="15">
        <v>1</v>
      </c>
      <c r="M74" s="79">
        <v>0.7</v>
      </c>
      <c r="N74" s="94">
        <v>1</v>
      </c>
      <c r="O74" s="63">
        <v>2530</v>
      </c>
      <c r="P74" s="64">
        <f>Table224578910112345678910111213141516171819202122232425262728293031323334382444546474849[[#This Row],[PEMBULATAN]]*O74</f>
        <v>2530</v>
      </c>
    </row>
    <row r="75" spans="1:16" ht="23.25" customHeight="1" x14ac:dyDescent="0.2">
      <c r="A75" s="13"/>
      <c r="B75" s="73"/>
      <c r="C75" s="71" t="s">
        <v>1760</v>
      </c>
      <c r="D75" s="76" t="s">
        <v>56</v>
      </c>
      <c r="E75" s="12">
        <v>44521</v>
      </c>
      <c r="F75" s="74" t="s">
        <v>1685</v>
      </c>
      <c r="G75" s="12">
        <v>44525</v>
      </c>
      <c r="H75" s="75" t="s">
        <v>1686</v>
      </c>
      <c r="I75" s="15">
        <v>76</v>
      </c>
      <c r="J75" s="15">
        <v>55</v>
      </c>
      <c r="K75" s="15">
        <v>21</v>
      </c>
      <c r="L75" s="15">
        <v>8</v>
      </c>
      <c r="M75" s="79">
        <v>21.945</v>
      </c>
      <c r="N75" s="94">
        <v>21.945</v>
      </c>
      <c r="O75" s="63">
        <v>2530</v>
      </c>
      <c r="P75" s="64">
        <f>Table224578910112345678910111213141516171819202122232425262728293031323334382444546474849[[#This Row],[PEMBULATAN]]*O75</f>
        <v>55520.85</v>
      </c>
    </row>
    <row r="76" spans="1:16" ht="23.25" customHeight="1" x14ac:dyDescent="0.2">
      <c r="A76" s="13"/>
      <c r="B76" s="73"/>
      <c r="C76" s="71" t="s">
        <v>1761</v>
      </c>
      <c r="D76" s="76" t="s">
        <v>56</v>
      </c>
      <c r="E76" s="12">
        <v>44521</v>
      </c>
      <c r="F76" s="74" t="s">
        <v>1685</v>
      </c>
      <c r="G76" s="12">
        <v>44525</v>
      </c>
      <c r="H76" s="75" t="s">
        <v>1686</v>
      </c>
      <c r="I76" s="15">
        <v>77</v>
      </c>
      <c r="J76" s="15">
        <v>50</v>
      </c>
      <c r="K76" s="15">
        <v>40</v>
      </c>
      <c r="L76" s="15">
        <v>17</v>
      </c>
      <c r="M76" s="79">
        <v>38.5</v>
      </c>
      <c r="N76" s="94">
        <v>40</v>
      </c>
      <c r="O76" s="63">
        <v>2530</v>
      </c>
      <c r="P76" s="64">
        <f>Table224578910112345678910111213141516171819202122232425262728293031323334382444546474849[[#This Row],[PEMBULATAN]]*O76</f>
        <v>101200</v>
      </c>
    </row>
    <row r="77" spans="1:16" ht="23.25" customHeight="1" x14ac:dyDescent="0.2">
      <c r="A77" s="13"/>
      <c r="B77" s="73"/>
      <c r="C77" s="71" t="s">
        <v>1762</v>
      </c>
      <c r="D77" s="76" t="s">
        <v>56</v>
      </c>
      <c r="E77" s="12">
        <v>44521</v>
      </c>
      <c r="F77" s="74" t="s">
        <v>1685</v>
      </c>
      <c r="G77" s="12">
        <v>44525</v>
      </c>
      <c r="H77" s="75" t="s">
        <v>1686</v>
      </c>
      <c r="I77" s="15">
        <v>92</v>
      </c>
      <c r="J77" s="15">
        <v>64</v>
      </c>
      <c r="K77" s="15">
        <v>27</v>
      </c>
      <c r="L77" s="15">
        <v>17</v>
      </c>
      <c r="M77" s="79">
        <v>39.744</v>
      </c>
      <c r="N77" s="94">
        <v>39.744</v>
      </c>
      <c r="O77" s="63">
        <v>2530</v>
      </c>
      <c r="P77" s="64">
        <f>Table224578910112345678910111213141516171819202122232425262728293031323334382444546474849[[#This Row],[PEMBULATAN]]*O77</f>
        <v>100552.31999999999</v>
      </c>
    </row>
    <row r="78" spans="1:16" ht="23.25" customHeight="1" x14ac:dyDescent="0.2">
      <c r="A78" s="13"/>
      <c r="B78" s="73"/>
      <c r="C78" s="71" t="s">
        <v>1763</v>
      </c>
      <c r="D78" s="76" t="s">
        <v>56</v>
      </c>
      <c r="E78" s="12">
        <v>44521</v>
      </c>
      <c r="F78" s="74" t="s">
        <v>1685</v>
      </c>
      <c r="G78" s="12">
        <v>44525</v>
      </c>
      <c r="H78" s="75" t="s">
        <v>1686</v>
      </c>
      <c r="I78" s="15">
        <v>36</v>
      </c>
      <c r="J78" s="15">
        <v>30</v>
      </c>
      <c r="K78" s="15">
        <v>20</v>
      </c>
      <c r="L78" s="15">
        <v>3</v>
      </c>
      <c r="M78" s="79">
        <v>5.4</v>
      </c>
      <c r="N78" s="94">
        <v>6</v>
      </c>
      <c r="O78" s="63">
        <v>2530</v>
      </c>
      <c r="P78" s="64">
        <f>Table224578910112345678910111213141516171819202122232425262728293031323334382444546474849[[#This Row],[PEMBULATAN]]*O78</f>
        <v>15180</v>
      </c>
    </row>
    <row r="79" spans="1:16" ht="23.25" customHeight="1" x14ac:dyDescent="0.2">
      <c r="A79" s="13"/>
      <c r="B79" s="73"/>
      <c r="C79" s="71" t="s">
        <v>1764</v>
      </c>
      <c r="D79" s="76" t="s">
        <v>56</v>
      </c>
      <c r="E79" s="12">
        <v>44521</v>
      </c>
      <c r="F79" s="74" t="s">
        <v>1685</v>
      </c>
      <c r="G79" s="12">
        <v>44525</v>
      </c>
      <c r="H79" s="75" t="s">
        <v>1686</v>
      </c>
      <c r="I79" s="15">
        <v>77</v>
      </c>
      <c r="J79" s="15">
        <v>40</v>
      </c>
      <c r="K79" s="15">
        <v>10</v>
      </c>
      <c r="L79" s="15">
        <v>2</v>
      </c>
      <c r="M79" s="79">
        <v>7.7</v>
      </c>
      <c r="N79" s="94">
        <v>7.7</v>
      </c>
      <c r="O79" s="63">
        <v>2530</v>
      </c>
      <c r="P79" s="64">
        <f>Table224578910112345678910111213141516171819202122232425262728293031323334382444546474849[[#This Row],[PEMBULATAN]]*O79</f>
        <v>19481</v>
      </c>
    </row>
    <row r="80" spans="1:16" ht="23.25" customHeight="1" x14ac:dyDescent="0.2">
      <c r="A80" s="13"/>
      <c r="B80" s="73"/>
      <c r="C80" s="71" t="s">
        <v>1765</v>
      </c>
      <c r="D80" s="76" t="s">
        <v>56</v>
      </c>
      <c r="E80" s="12">
        <v>44521</v>
      </c>
      <c r="F80" s="74" t="s">
        <v>1685</v>
      </c>
      <c r="G80" s="12">
        <v>44525</v>
      </c>
      <c r="H80" s="75" t="s">
        <v>1686</v>
      </c>
      <c r="I80" s="15">
        <v>80</v>
      </c>
      <c r="J80" s="15">
        <v>55</v>
      </c>
      <c r="K80" s="15">
        <v>26</v>
      </c>
      <c r="L80" s="15">
        <v>9</v>
      </c>
      <c r="M80" s="79">
        <v>28.6</v>
      </c>
      <c r="N80" s="94">
        <v>28.6</v>
      </c>
      <c r="O80" s="63">
        <v>2530</v>
      </c>
      <c r="P80" s="64">
        <f>Table224578910112345678910111213141516171819202122232425262728293031323334382444546474849[[#This Row],[PEMBULATAN]]*O80</f>
        <v>72358</v>
      </c>
    </row>
    <row r="81" spans="1:16" ht="23.25" customHeight="1" x14ac:dyDescent="0.2">
      <c r="A81" s="13"/>
      <c r="B81" s="73"/>
      <c r="C81" s="71" t="s">
        <v>1766</v>
      </c>
      <c r="D81" s="76" t="s">
        <v>56</v>
      </c>
      <c r="E81" s="12">
        <v>44521</v>
      </c>
      <c r="F81" s="74" t="s">
        <v>1685</v>
      </c>
      <c r="G81" s="12">
        <v>44525</v>
      </c>
      <c r="H81" s="75" t="s">
        <v>1686</v>
      </c>
      <c r="I81" s="15">
        <v>96</v>
      </c>
      <c r="J81" s="15">
        <v>50</v>
      </c>
      <c r="K81" s="15">
        <v>18</v>
      </c>
      <c r="L81" s="15">
        <v>11</v>
      </c>
      <c r="M81" s="79">
        <v>21.6</v>
      </c>
      <c r="N81" s="94">
        <v>21.6</v>
      </c>
      <c r="O81" s="63">
        <v>2530</v>
      </c>
      <c r="P81" s="64">
        <f>Table224578910112345678910111213141516171819202122232425262728293031323334382444546474849[[#This Row],[PEMBULATAN]]*O81</f>
        <v>54648</v>
      </c>
    </row>
    <row r="82" spans="1:16" ht="23.25" customHeight="1" x14ac:dyDescent="0.2">
      <c r="A82" s="13"/>
      <c r="B82" s="73"/>
      <c r="C82" s="71" t="s">
        <v>1767</v>
      </c>
      <c r="D82" s="76" t="s">
        <v>56</v>
      </c>
      <c r="E82" s="12">
        <v>44521</v>
      </c>
      <c r="F82" s="74" t="s">
        <v>1685</v>
      </c>
      <c r="G82" s="12">
        <v>44525</v>
      </c>
      <c r="H82" s="75" t="s">
        <v>1686</v>
      </c>
      <c r="I82" s="15">
        <v>92</v>
      </c>
      <c r="J82" s="15">
        <v>50</v>
      </c>
      <c r="K82" s="15">
        <v>30</v>
      </c>
      <c r="L82" s="15">
        <v>32</v>
      </c>
      <c r="M82" s="79">
        <v>34.5</v>
      </c>
      <c r="N82" s="94">
        <v>36</v>
      </c>
      <c r="O82" s="63">
        <v>2530</v>
      </c>
      <c r="P82" s="64">
        <f>Table224578910112345678910111213141516171819202122232425262728293031323334382444546474849[[#This Row],[PEMBULATAN]]*O82</f>
        <v>91080</v>
      </c>
    </row>
    <row r="83" spans="1:16" ht="23.25" customHeight="1" x14ac:dyDescent="0.2">
      <c r="A83" s="13"/>
      <c r="B83" s="73"/>
      <c r="C83" s="71" t="s">
        <v>1768</v>
      </c>
      <c r="D83" s="76" t="s">
        <v>56</v>
      </c>
      <c r="E83" s="12">
        <v>44521</v>
      </c>
      <c r="F83" s="74" t="s">
        <v>1685</v>
      </c>
      <c r="G83" s="12">
        <v>44525</v>
      </c>
      <c r="H83" s="75" t="s">
        <v>1686</v>
      </c>
      <c r="I83" s="15">
        <v>88</v>
      </c>
      <c r="J83" s="15">
        <v>57</v>
      </c>
      <c r="K83" s="15">
        <v>36</v>
      </c>
      <c r="L83" s="15">
        <v>24</v>
      </c>
      <c r="M83" s="79">
        <v>45.143999999999998</v>
      </c>
      <c r="N83" s="94">
        <v>45.143999999999998</v>
      </c>
      <c r="O83" s="63">
        <v>2530</v>
      </c>
      <c r="P83" s="64">
        <f>Table224578910112345678910111213141516171819202122232425262728293031323334382444546474849[[#This Row],[PEMBULATAN]]*O83</f>
        <v>114214.31999999999</v>
      </c>
    </row>
    <row r="84" spans="1:16" ht="23.25" customHeight="1" x14ac:dyDescent="0.2">
      <c r="A84" s="13"/>
      <c r="B84" s="73"/>
      <c r="C84" s="71" t="s">
        <v>1769</v>
      </c>
      <c r="D84" s="76" t="s">
        <v>56</v>
      </c>
      <c r="E84" s="12">
        <v>44521</v>
      </c>
      <c r="F84" s="74" t="s">
        <v>1685</v>
      </c>
      <c r="G84" s="12">
        <v>44525</v>
      </c>
      <c r="H84" s="75" t="s">
        <v>1686</v>
      </c>
      <c r="I84" s="15">
        <v>80</v>
      </c>
      <c r="J84" s="15">
        <v>50</v>
      </c>
      <c r="K84" s="15">
        <v>20</v>
      </c>
      <c r="L84" s="15">
        <v>15</v>
      </c>
      <c r="M84" s="79">
        <v>20</v>
      </c>
      <c r="N84" s="94">
        <v>20</v>
      </c>
      <c r="O84" s="63">
        <v>2530</v>
      </c>
      <c r="P84" s="64">
        <f>Table224578910112345678910111213141516171819202122232425262728293031323334382444546474849[[#This Row],[PEMBULATAN]]*O84</f>
        <v>50600</v>
      </c>
    </row>
    <row r="85" spans="1:16" ht="23.25" customHeight="1" x14ac:dyDescent="0.2">
      <c r="A85" s="13"/>
      <c r="B85" s="73"/>
      <c r="C85" s="71" t="s">
        <v>1770</v>
      </c>
      <c r="D85" s="76" t="s">
        <v>56</v>
      </c>
      <c r="E85" s="12">
        <v>44521</v>
      </c>
      <c r="F85" s="74" t="s">
        <v>1685</v>
      </c>
      <c r="G85" s="12">
        <v>44525</v>
      </c>
      <c r="H85" s="75" t="s">
        <v>1686</v>
      </c>
      <c r="I85" s="15">
        <v>92</v>
      </c>
      <c r="J85" s="15">
        <v>44</v>
      </c>
      <c r="K85" s="15">
        <v>37</v>
      </c>
      <c r="L85" s="15">
        <v>27</v>
      </c>
      <c r="M85" s="79">
        <v>37.444000000000003</v>
      </c>
      <c r="N85" s="94">
        <v>38</v>
      </c>
      <c r="O85" s="63">
        <v>2530</v>
      </c>
      <c r="P85" s="64">
        <f>Table224578910112345678910111213141516171819202122232425262728293031323334382444546474849[[#This Row],[PEMBULATAN]]*O85</f>
        <v>96140</v>
      </c>
    </row>
    <row r="86" spans="1:16" ht="23.25" customHeight="1" x14ac:dyDescent="0.2">
      <c r="A86" s="13"/>
      <c r="B86" s="73"/>
      <c r="C86" s="71" t="s">
        <v>1771</v>
      </c>
      <c r="D86" s="76" t="s">
        <v>56</v>
      </c>
      <c r="E86" s="12">
        <v>44521</v>
      </c>
      <c r="F86" s="74" t="s">
        <v>1685</v>
      </c>
      <c r="G86" s="12">
        <v>44525</v>
      </c>
      <c r="H86" s="75" t="s">
        <v>1686</v>
      </c>
      <c r="I86" s="15">
        <v>67</v>
      </c>
      <c r="J86" s="15">
        <v>40</v>
      </c>
      <c r="K86" s="15">
        <v>21</v>
      </c>
      <c r="L86" s="15">
        <v>4</v>
      </c>
      <c r="M86" s="79">
        <v>14.07</v>
      </c>
      <c r="N86" s="94">
        <v>14.07</v>
      </c>
      <c r="O86" s="63">
        <v>2530</v>
      </c>
      <c r="P86" s="64">
        <f>Table224578910112345678910111213141516171819202122232425262728293031323334382444546474849[[#This Row],[PEMBULATAN]]*O86</f>
        <v>35597.1</v>
      </c>
    </row>
    <row r="87" spans="1:16" ht="23.25" customHeight="1" x14ac:dyDescent="0.2">
      <c r="A87" s="13"/>
      <c r="B87" s="73"/>
      <c r="C87" s="71" t="s">
        <v>1772</v>
      </c>
      <c r="D87" s="76" t="s">
        <v>56</v>
      </c>
      <c r="E87" s="12">
        <v>44521</v>
      </c>
      <c r="F87" s="74" t="s">
        <v>1685</v>
      </c>
      <c r="G87" s="12">
        <v>44525</v>
      </c>
      <c r="H87" s="75" t="s">
        <v>1686</v>
      </c>
      <c r="I87" s="15">
        <v>44</v>
      </c>
      <c r="J87" s="15">
        <v>37</v>
      </c>
      <c r="K87" s="15">
        <v>5</v>
      </c>
      <c r="L87" s="15">
        <v>1</v>
      </c>
      <c r="M87" s="79">
        <v>2.0350000000000001</v>
      </c>
      <c r="N87" s="94">
        <v>2.0350000000000001</v>
      </c>
      <c r="O87" s="63">
        <v>2530</v>
      </c>
      <c r="P87" s="64">
        <f>Table224578910112345678910111213141516171819202122232425262728293031323334382444546474849[[#This Row],[PEMBULATAN]]*O87</f>
        <v>5148.55</v>
      </c>
    </row>
    <row r="88" spans="1:16" ht="23.25" customHeight="1" x14ac:dyDescent="0.2">
      <c r="A88" s="13"/>
      <c r="B88" s="73"/>
      <c r="C88" s="71" t="s">
        <v>1773</v>
      </c>
      <c r="D88" s="76" t="s">
        <v>56</v>
      </c>
      <c r="E88" s="12">
        <v>44521</v>
      </c>
      <c r="F88" s="74" t="s">
        <v>1685</v>
      </c>
      <c r="G88" s="12">
        <v>44525</v>
      </c>
      <c r="H88" s="75" t="s">
        <v>1686</v>
      </c>
      <c r="I88" s="15">
        <v>75</v>
      </c>
      <c r="J88" s="15">
        <v>60</v>
      </c>
      <c r="K88" s="15">
        <v>20</v>
      </c>
      <c r="L88" s="15">
        <v>4</v>
      </c>
      <c r="M88" s="79">
        <v>22.5</v>
      </c>
      <c r="N88" s="94">
        <v>24</v>
      </c>
      <c r="O88" s="63">
        <v>2530</v>
      </c>
      <c r="P88" s="64">
        <f>Table224578910112345678910111213141516171819202122232425262728293031323334382444546474849[[#This Row],[PEMBULATAN]]*O88</f>
        <v>60720</v>
      </c>
    </row>
    <row r="89" spans="1:16" ht="23.25" customHeight="1" x14ac:dyDescent="0.2">
      <c r="A89" s="13"/>
      <c r="B89" s="73"/>
      <c r="C89" s="71" t="s">
        <v>1774</v>
      </c>
      <c r="D89" s="76" t="s">
        <v>56</v>
      </c>
      <c r="E89" s="12">
        <v>44521</v>
      </c>
      <c r="F89" s="74" t="s">
        <v>1685</v>
      </c>
      <c r="G89" s="12">
        <v>44525</v>
      </c>
      <c r="H89" s="75" t="s">
        <v>1686</v>
      </c>
      <c r="I89" s="15">
        <v>87</v>
      </c>
      <c r="J89" s="15">
        <v>65</v>
      </c>
      <c r="K89" s="15">
        <v>30</v>
      </c>
      <c r="L89" s="15">
        <v>19</v>
      </c>
      <c r="M89" s="79">
        <v>42.412500000000001</v>
      </c>
      <c r="N89" s="94">
        <v>43</v>
      </c>
      <c r="O89" s="63">
        <v>2530</v>
      </c>
      <c r="P89" s="64">
        <f>Table224578910112345678910111213141516171819202122232425262728293031323334382444546474849[[#This Row],[PEMBULATAN]]*O89</f>
        <v>108790</v>
      </c>
    </row>
    <row r="90" spans="1:16" ht="23.25" customHeight="1" x14ac:dyDescent="0.2">
      <c r="A90" s="13"/>
      <c r="B90" s="73"/>
      <c r="C90" s="71" t="s">
        <v>1775</v>
      </c>
      <c r="D90" s="76" t="s">
        <v>56</v>
      </c>
      <c r="E90" s="12">
        <v>44521</v>
      </c>
      <c r="F90" s="74" t="s">
        <v>1685</v>
      </c>
      <c r="G90" s="12">
        <v>44525</v>
      </c>
      <c r="H90" s="75" t="s">
        <v>1686</v>
      </c>
      <c r="I90" s="15">
        <v>83</v>
      </c>
      <c r="J90" s="15">
        <v>63</v>
      </c>
      <c r="K90" s="15">
        <v>44</v>
      </c>
      <c r="L90" s="15">
        <v>31</v>
      </c>
      <c r="M90" s="79">
        <v>57.518999999999998</v>
      </c>
      <c r="N90" s="94">
        <v>57.518999999999998</v>
      </c>
      <c r="O90" s="63">
        <v>2530</v>
      </c>
      <c r="P90" s="64">
        <f>Table224578910112345678910111213141516171819202122232425262728293031323334382444546474849[[#This Row],[PEMBULATAN]]*O90</f>
        <v>145523.07</v>
      </c>
    </row>
    <row r="91" spans="1:16" ht="23.25" customHeight="1" x14ac:dyDescent="0.2">
      <c r="A91" s="13"/>
      <c r="B91" s="73"/>
      <c r="C91" s="71" t="s">
        <v>1776</v>
      </c>
      <c r="D91" s="76" t="s">
        <v>56</v>
      </c>
      <c r="E91" s="12">
        <v>44521</v>
      </c>
      <c r="F91" s="74" t="s">
        <v>1685</v>
      </c>
      <c r="G91" s="12">
        <v>44525</v>
      </c>
      <c r="H91" s="75" t="s">
        <v>1686</v>
      </c>
      <c r="I91" s="15">
        <v>90</v>
      </c>
      <c r="J91" s="15">
        <v>58</v>
      </c>
      <c r="K91" s="15">
        <v>35</v>
      </c>
      <c r="L91" s="15">
        <v>21</v>
      </c>
      <c r="M91" s="79">
        <v>45.674999999999997</v>
      </c>
      <c r="N91" s="94">
        <v>45.674999999999997</v>
      </c>
      <c r="O91" s="63">
        <v>2530</v>
      </c>
      <c r="P91" s="64">
        <f>Table224578910112345678910111213141516171819202122232425262728293031323334382444546474849[[#This Row],[PEMBULATAN]]*O91</f>
        <v>115557.75</v>
      </c>
    </row>
    <row r="92" spans="1:16" ht="23.25" customHeight="1" x14ac:dyDescent="0.2">
      <c r="A92" s="13"/>
      <c r="B92" s="73"/>
      <c r="C92" s="71" t="s">
        <v>1777</v>
      </c>
      <c r="D92" s="76" t="s">
        <v>56</v>
      </c>
      <c r="E92" s="12">
        <v>44521</v>
      </c>
      <c r="F92" s="74" t="s">
        <v>1685</v>
      </c>
      <c r="G92" s="12">
        <v>44525</v>
      </c>
      <c r="H92" s="75" t="s">
        <v>1686</v>
      </c>
      <c r="I92" s="15">
        <v>77</v>
      </c>
      <c r="J92" s="15">
        <v>57</v>
      </c>
      <c r="K92" s="15">
        <v>27</v>
      </c>
      <c r="L92" s="15">
        <v>16</v>
      </c>
      <c r="M92" s="79">
        <v>29.62575</v>
      </c>
      <c r="N92" s="94">
        <v>29.62575</v>
      </c>
      <c r="O92" s="63">
        <v>2530</v>
      </c>
      <c r="P92" s="64">
        <f>Table224578910112345678910111213141516171819202122232425262728293031323334382444546474849[[#This Row],[PEMBULATAN]]*O92</f>
        <v>74953.147500000006</v>
      </c>
    </row>
    <row r="93" spans="1:16" ht="23.25" customHeight="1" x14ac:dyDescent="0.2">
      <c r="A93" s="13"/>
      <c r="B93" s="73"/>
      <c r="C93" s="71" t="s">
        <v>1778</v>
      </c>
      <c r="D93" s="76" t="s">
        <v>56</v>
      </c>
      <c r="E93" s="12">
        <v>44521</v>
      </c>
      <c r="F93" s="74" t="s">
        <v>1685</v>
      </c>
      <c r="G93" s="12">
        <v>44525</v>
      </c>
      <c r="H93" s="75" t="s">
        <v>1686</v>
      </c>
      <c r="I93" s="15">
        <v>52</v>
      </c>
      <c r="J93" s="15">
        <v>40</v>
      </c>
      <c r="K93" s="15">
        <v>10</v>
      </c>
      <c r="L93" s="15">
        <v>3</v>
      </c>
      <c r="M93" s="79">
        <v>5.2</v>
      </c>
      <c r="N93" s="94">
        <v>5.2</v>
      </c>
      <c r="O93" s="63">
        <v>2530</v>
      </c>
      <c r="P93" s="64">
        <f>Table224578910112345678910111213141516171819202122232425262728293031323334382444546474849[[#This Row],[PEMBULATAN]]*O93</f>
        <v>13156</v>
      </c>
    </row>
    <row r="94" spans="1:16" ht="23.25" customHeight="1" x14ac:dyDescent="0.2">
      <c r="A94" s="13"/>
      <c r="B94" s="73"/>
      <c r="C94" s="71" t="s">
        <v>1779</v>
      </c>
      <c r="D94" s="76" t="s">
        <v>56</v>
      </c>
      <c r="E94" s="12">
        <v>44521</v>
      </c>
      <c r="F94" s="74" t="s">
        <v>1685</v>
      </c>
      <c r="G94" s="12">
        <v>44525</v>
      </c>
      <c r="H94" s="75" t="s">
        <v>1686</v>
      </c>
      <c r="I94" s="15">
        <v>62</v>
      </c>
      <c r="J94" s="15">
        <v>40</v>
      </c>
      <c r="K94" s="15">
        <v>6</v>
      </c>
      <c r="L94" s="15">
        <v>1</v>
      </c>
      <c r="M94" s="79">
        <v>3.72</v>
      </c>
      <c r="N94" s="94">
        <v>3.72</v>
      </c>
      <c r="O94" s="63">
        <v>2530</v>
      </c>
      <c r="P94" s="64">
        <f>Table224578910112345678910111213141516171819202122232425262728293031323334382444546474849[[#This Row],[PEMBULATAN]]*O94</f>
        <v>9411.6</v>
      </c>
    </row>
    <row r="95" spans="1:16" ht="23.25" customHeight="1" x14ac:dyDescent="0.2">
      <c r="A95" s="13"/>
      <c r="B95" s="73"/>
      <c r="C95" s="71" t="s">
        <v>1780</v>
      </c>
      <c r="D95" s="76" t="s">
        <v>56</v>
      </c>
      <c r="E95" s="12">
        <v>44521</v>
      </c>
      <c r="F95" s="74" t="s">
        <v>1685</v>
      </c>
      <c r="G95" s="12">
        <v>44525</v>
      </c>
      <c r="H95" s="75" t="s">
        <v>1686</v>
      </c>
      <c r="I95" s="15">
        <v>84</v>
      </c>
      <c r="J95" s="15">
        <v>52</v>
      </c>
      <c r="K95" s="15">
        <v>33</v>
      </c>
      <c r="L95" s="15">
        <v>18</v>
      </c>
      <c r="M95" s="79">
        <v>36.036000000000001</v>
      </c>
      <c r="N95" s="94">
        <v>36.036000000000001</v>
      </c>
      <c r="O95" s="63">
        <v>2530</v>
      </c>
      <c r="P95" s="64">
        <f>Table224578910112345678910111213141516171819202122232425262728293031323334382444546474849[[#This Row],[PEMBULATAN]]*O95</f>
        <v>91171.08</v>
      </c>
    </row>
    <row r="96" spans="1:16" ht="23.25" customHeight="1" x14ac:dyDescent="0.2">
      <c r="A96" s="13"/>
      <c r="B96" s="73"/>
      <c r="C96" s="71" t="s">
        <v>1781</v>
      </c>
      <c r="D96" s="76" t="s">
        <v>56</v>
      </c>
      <c r="E96" s="12">
        <v>44521</v>
      </c>
      <c r="F96" s="74" t="s">
        <v>1685</v>
      </c>
      <c r="G96" s="12">
        <v>44525</v>
      </c>
      <c r="H96" s="75" t="s">
        <v>1686</v>
      </c>
      <c r="I96" s="15">
        <v>96</v>
      </c>
      <c r="J96" s="15">
        <v>60</v>
      </c>
      <c r="K96" s="15">
        <v>30</v>
      </c>
      <c r="L96" s="15">
        <v>32</v>
      </c>
      <c r="M96" s="79">
        <v>43.2</v>
      </c>
      <c r="N96" s="94">
        <v>43.2</v>
      </c>
      <c r="O96" s="63">
        <v>2530</v>
      </c>
      <c r="P96" s="64">
        <f>Table224578910112345678910111213141516171819202122232425262728293031323334382444546474849[[#This Row],[PEMBULATAN]]*O96</f>
        <v>109296</v>
      </c>
    </row>
    <row r="97" spans="1:16" ht="23.25" customHeight="1" x14ac:dyDescent="0.2">
      <c r="A97" s="13"/>
      <c r="B97" s="73"/>
      <c r="C97" s="71" t="s">
        <v>1782</v>
      </c>
      <c r="D97" s="76" t="s">
        <v>56</v>
      </c>
      <c r="E97" s="12">
        <v>44521</v>
      </c>
      <c r="F97" s="74" t="s">
        <v>1685</v>
      </c>
      <c r="G97" s="12">
        <v>44525</v>
      </c>
      <c r="H97" s="75" t="s">
        <v>1686</v>
      </c>
      <c r="I97" s="15">
        <v>105</v>
      </c>
      <c r="J97" s="15">
        <v>57</v>
      </c>
      <c r="K97" s="15">
        <v>36</v>
      </c>
      <c r="L97" s="15">
        <v>15</v>
      </c>
      <c r="M97" s="79">
        <v>53.865000000000002</v>
      </c>
      <c r="N97" s="94">
        <v>53.865000000000002</v>
      </c>
      <c r="O97" s="63">
        <v>2530</v>
      </c>
      <c r="P97" s="64">
        <f>Table224578910112345678910111213141516171819202122232425262728293031323334382444546474849[[#This Row],[PEMBULATAN]]*O97</f>
        <v>136278.45000000001</v>
      </c>
    </row>
    <row r="98" spans="1:16" ht="23.25" customHeight="1" x14ac:dyDescent="0.2">
      <c r="A98" s="13"/>
      <c r="B98" s="73"/>
      <c r="C98" s="71" t="s">
        <v>1783</v>
      </c>
      <c r="D98" s="76" t="s">
        <v>56</v>
      </c>
      <c r="E98" s="12">
        <v>44521</v>
      </c>
      <c r="F98" s="74" t="s">
        <v>1685</v>
      </c>
      <c r="G98" s="12">
        <v>44525</v>
      </c>
      <c r="H98" s="75" t="s">
        <v>1686</v>
      </c>
      <c r="I98" s="15">
        <v>65</v>
      </c>
      <c r="J98" s="15">
        <v>65</v>
      </c>
      <c r="K98" s="15">
        <v>22</v>
      </c>
      <c r="L98" s="15">
        <v>14</v>
      </c>
      <c r="M98" s="79">
        <v>23.237500000000001</v>
      </c>
      <c r="N98" s="94">
        <v>23.237500000000001</v>
      </c>
      <c r="O98" s="63">
        <v>2530</v>
      </c>
      <c r="P98" s="64">
        <f>Table224578910112345678910111213141516171819202122232425262728293031323334382444546474849[[#This Row],[PEMBULATAN]]*O98</f>
        <v>58790.875</v>
      </c>
    </row>
    <row r="99" spans="1:16" ht="23.25" customHeight="1" x14ac:dyDescent="0.2">
      <c r="A99" s="13"/>
      <c r="B99" s="73"/>
      <c r="C99" s="71" t="s">
        <v>1784</v>
      </c>
      <c r="D99" s="76" t="s">
        <v>56</v>
      </c>
      <c r="E99" s="12">
        <v>44521</v>
      </c>
      <c r="F99" s="74" t="s">
        <v>1685</v>
      </c>
      <c r="G99" s="12">
        <v>44525</v>
      </c>
      <c r="H99" s="75" t="s">
        <v>1686</v>
      </c>
      <c r="I99" s="15">
        <v>64</v>
      </c>
      <c r="J99" s="15">
        <v>45</v>
      </c>
      <c r="K99" s="15">
        <v>24</v>
      </c>
      <c r="L99" s="15">
        <v>6</v>
      </c>
      <c r="M99" s="79">
        <v>17.28</v>
      </c>
      <c r="N99" s="94">
        <v>17.28</v>
      </c>
      <c r="O99" s="63">
        <v>2530</v>
      </c>
      <c r="P99" s="64">
        <f>Table224578910112345678910111213141516171819202122232425262728293031323334382444546474849[[#This Row],[PEMBULATAN]]*O99</f>
        <v>43718.400000000001</v>
      </c>
    </row>
    <row r="100" spans="1:16" ht="23.25" customHeight="1" x14ac:dyDescent="0.2">
      <c r="A100" s="13"/>
      <c r="B100" s="73"/>
      <c r="C100" s="71" t="s">
        <v>1785</v>
      </c>
      <c r="D100" s="76" t="s">
        <v>56</v>
      </c>
      <c r="E100" s="12">
        <v>44521</v>
      </c>
      <c r="F100" s="74" t="s">
        <v>1685</v>
      </c>
      <c r="G100" s="12">
        <v>44525</v>
      </c>
      <c r="H100" s="75" t="s">
        <v>1686</v>
      </c>
      <c r="I100" s="15">
        <v>92</v>
      </c>
      <c r="J100" s="15">
        <v>62</v>
      </c>
      <c r="K100" s="15">
        <v>38</v>
      </c>
      <c r="L100" s="15">
        <v>16</v>
      </c>
      <c r="M100" s="79">
        <v>54.188000000000002</v>
      </c>
      <c r="N100" s="94">
        <v>54.188000000000002</v>
      </c>
      <c r="O100" s="63">
        <v>2530</v>
      </c>
      <c r="P100" s="64">
        <f>Table224578910112345678910111213141516171819202122232425262728293031323334382444546474849[[#This Row],[PEMBULATAN]]*O100</f>
        <v>137095.64000000001</v>
      </c>
    </row>
    <row r="101" spans="1:16" ht="23.25" customHeight="1" x14ac:dyDescent="0.2">
      <c r="A101" s="13"/>
      <c r="B101" s="73"/>
      <c r="C101" s="71" t="s">
        <v>1786</v>
      </c>
      <c r="D101" s="76" t="s">
        <v>56</v>
      </c>
      <c r="E101" s="12">
        <v>44521</v>
      </c>
      <c r="F101" s="74" t="s">
        <v>1685</v>
      </c>
      <c r="G101" s="12">
        <v>44525</v>
      </c>
      <c r="H101" s="75" t="s">
        <v>1686</v>
      </c>
      <c r="I101" s="15">
        <v>60</v>
      </c>
      <c r="J101" s="15">
        <v>48</v>
      </c>
      <c r="K101" s="15">
        <v>36</v>
      </c>
      <c r="L101" s="15">
        <v>7</v>
      </c>
      <c r="M101" s="79">
        <v>25.92</v>
      </c>
      <c r="N101" s="94">
        <v>25.92</v>
      </c>
      <c r="O101" s="63">
        <v>2530</v>
      </c>
      <c r="P101" s="64">
        <f>Table224578910112345678910111213141516171819202122232425262728293031323334382444546474849[[#This Row],[PEMBULATAN]]*O101</f>
        <v>65577.600000000006</v>
      </c>
    </row>
    <row r="102" spans="1:16" ht="23.25" customHeight="1" x14ac:dyDescent="0.2">
      <c r="A102" s="13"/>
      <c r="B102" s="73"/>
      <c r="C102" s="71" t="s">
        <v>1787</v>
      </c>
      <c r="D102" s="76" t="s">
        <v>56</v>
      </c>
      <c r="E102" s="12">
        <v>44521</v>
      </c>
      <c r="F102" s="74" t="s">
        <v>1685</v>
      </c>
      <c r="G102" s="12">
        <v>44525</v>
      </c>
      <c r="H102" s="75" t="s">
        <v>1686</v>
      </c>
      <c r="I102" s="15">
        <v>62</v>
      </c>
      <c r="J102" s="15">
        <v>42</v>
      </c>
      <c r="K102" s="15">
        <v>15</v>
      </c>
      <c r="L102" s="15">
        <v>9</v>
      </c>
      <c r="M102" s="79">
        <v>9.7650000000000006</v>
      </c>
      <c r="N102" s="94">
        <v>9.7650000000000006</v>
      </c>
      <c r="O102" s="63">
        <v>2530</v>
      </c>
      <c r="P102" s="64">
        <f>Table224578910112345678910111213141516171819202122232425262728293031323334382444546474849[[#This Row],[PEMBULATAN]]*O102</f>
        <v>24705.45</v>
      </c>
    </row>
    <row r="103" spans="1:16" ht="23.25" customHeight="1" x14ac:dyDescent="0.2">
      <c r="A103" s="13"/>
      <c r="B103" s="73"/>
      <c r="C103" s="71" t="s">
        <v>1788</v>
      </c>
      <c r="D103" s="76" t="s">
        <v>56</v>
      </c>
      <c r="E103" s="12">
        <v>44521</v>
      </c>
      <c r="F103" s="74" t="s">
        <v>1685</v>
      </c>
      <c r="G103" s="12">
        <v>44525</v>
      </c>
      <c r="H103" s="75" t="s">
        <v>1686</v>
      </c>
      <c r="I103" s="15">
        <v>46</v>
      </c>
      <c r="J103" s="15">
        <v>46</v>
      </c>
      <c r="K103" s="15">
        <v>10</v>
      </c>
      <c r="L103" s="15">
        <v>2</v>
      </c>
      <c r="M103" s="79">
        <v>5.29</v>
      </c>
      <c r="N103" s="94">
        <v>5.29</v>
      </c>
      <c r="O103" s="63">
        <v>2530</v>
      </c>
      <c r="P103" s="64">
        <f>Table224578910112345678910111213141516171819202122232425262728293031323334382444546474849[[#This Row],[PEMBULATAN]]*O103</f>
        <v>13383.7</v>
      </c>
    </row>
    <row r="104" spans="1:16" ht="23.25" customHeight="1" x14ac:dyDescent="0.2">
      <c r="A104" s="13"/>
      <c r="B104" s="73"/>
      <c r="C104" s="71" t="s">
        <v>1789</v>
      </c>
      <c r="D104" s="76" t="s">
        <v>56</v>
      </c>
      <c r="E104" s="12">
        <v>44521</v>
      </c>
      <c r="F104" s="74" t="s">
        <v>1685</v>
      </c>
      <c r="G104" s="12">
        <v>44525</v>
      </c>
      <c r="H104" s="75" t="s">
        <v>1686</v>
      </c>
      <c r="I104" s="15">
        <v>110</v>
      </c>
      <c r="J104" s="15">
        <v>67</v>
      </c>
      <c r="K104" s="15">
        <v>22</v>
      </c>
      <c r="L104" s="15">
        <v>5</v>
      </c>
      <c r="M104" s="79">
        <v>40.534999999999997</v>
      </c>
      <c r="N104" s="94">
        <v>40.534999999999997</v>
      </c>
      <c r="O104" s="63">
        <v>2530</v>
      </c>
      <c r="P104" s="64">
        <f>Table224578910112345678910111213141516171819202122232425262728293031323334382444546474849[[#This Row],[PEMBULATAN]]*O104</f>
        <v>102553.54999999999</v>
      </c>
    </row>
    <row r="105" spans="1:16" ht="23.25" customHeight="1" x14ac:dyDescent="0.2">
      <c r="A105" s="13"/>
      <c r="B105" s="73"/>
      <c r="C105" s="71" t="s">
        <v>1790</v>
      </c>
      <c r="D105" s="76" t="s">
        <v>56</v>
      </c>
      <c r="E105" s="12">
        <v>44521</v>
      </c>
      <c r="F105" s="74" t="s">
        <v>1685</v>
      </c>
      <c r="G105" s="12">
        <v>44525</v>
      </c>
      <c r="H105" s="75" t="s">
        <v>1686</v>
      </c>
      <c r="I105" s="15">
        <v>84</v>
      </c>
      <c r="J105" s="15">
        <v>66</v>
      </c>
      <c r="K105" s="15">
        <v>20</v>
      </c>
      <c r="L105" s="15">
        <v>24</v>
      </c>
      <c r="M105" s="79">
        <v>27.72</v>
      </c>
      <c r="N105" s="94">
        <v>27.72</v>
      </c>
      <c r="O105" s="63">
        <v>2530</v>
      </c>
      <c r="P105" s="64">
        <f>Table224578910112345678910111213141516171819202122232425262728293031323334382444546474849[[#This Row],[PEMBULATAN]]*O105</f>
        <v>70131.599999999991</v>
      </c>
    </row>
    <row r="106" spans="1:16" ht="23.25" customHeight="1" x14ac:dyDescent="0.2">
      <c r="A106" s="13"/>
      <c r="B106" s="73"/>
      <c r="C106" s="71" t="s">
        <v>1791</v>
      </c>
      <c r="D106" s="76" t="s">
        <v>56</v>
      </c>
      <c r="E106" s="12">
        <v>44521</v>
      </c>
      <c r="F106" s="74" t="s">
        <v>1685</v>
      </c>
      <c r="G106" s="12">
        <v>44525</v>
      </c>
      <c r="H106" s="75" t="s">
        <v>1686</v>
      </c>
      <c r="I106" s="15">
        <v>78</v>
      </c>
      <c r="J106" s="15">
        <v>54</v>
      </c>
      <c r="K106" s="15">
        <v>22</v>
      </c>
      <c r="L106" s="15">
        <v>14</v>
      </c>
      <c r="M106" s="79">
        <v>23.166</v>
      </c>
      <c r="N106" s="94">
        <v>23.166</v>
      </c>
      <c r="O106" s="63">
        <v>2530</v>
      </c>
      <c r="P106" s="64">
        <f>Table224578910112345678910111213141516171819202122232425262728293031323334382444546474849[[#This Row],[PEMBULATAN]]*O106</f>
        <v>58609.98</v>
      </c>
    </row>
    <row r="107" spans="1:16" ht="23.25" customHeight="1" x14ac:dyDescent="0.2">
      <c r="A107" s="13"/>
      <c r="B107" s="73"/>
      <c r="C107" s="71" t="s">
        <v>1792</v>
      </c>
      <c r="D107" s="76" t="s">
        <v>56</v>
      </c>
      <c r="E107" s="12">
        <v>44521</v>
      </c>
      <c r="F107" s="74" t="s">
        <v>1685</v>
      </c>
      <c r="G107" s="12">
        <v>44525</v>
      </c>
      <c r="H107" s="75" t="s">
        <v>1686</v>
      </c>
      <c r="I107" s="15">
        <v>80</v>
      </c>
      <c r="J107" s="15">
        <v>60</v>
      </c>
      <c r="K107" s="15">
        <v>27</v>
      </c>
      <c r="L107" s="15">
        <v>11</v>
      </c>
      <c r="M107" s="79">
        <v>32.4</v>
      </c>
      <c r="N107" s="94">
        <v>33</v>
      </c>
      <c r="O107" s="63">
        <v>2530</v>
      </c>
      <c r="P107" s="64">
        <f>Table224578910112345678910111213141516171819202122232425262728293031323334382444546474849[[#This Row],[PEMBULATAN]]*O107</f>
        <v>83490</v>
      </c>
    </row>
    <row r="108" spans="1:16" ht="23.25" customHeight="1" x14ac:dyDescent="0.2">
      <c r="A108" s="13"/>
      <c r="B108" s="73"/>
      <c r="C108" s="71" t="s">
        <v>1793</v>
      </c>
      <c r="D108" s="76" t="s">
        <v>56</v>
      </c>
      <c r="E108" s="12">
        <v>44521</v>
      </c>
      <c r="F108" s="74" t="s">
        <v>1685</v>
      </c>
      <c r="G108" s="12">
        <v>44525</v>
      </c>
      <c r="H108" s="75" t="s">
        <v>1686</v>
      </c>
      <c r="I108" s="15">
        <v>86</v>
      </c>
      <c r="J108" s="15">
        <v>57</v>
      </c>
      <c r="K108" s="15">
        <v>33</v>
      </c>
      <c r="L108" s="15">
        <v>25</v>
      </c>
      <c r="M108" s="79">
        <v>40.441499999999998</v>
      </c>
      <c r="N108" s="94">
        <v>41</v>
      </c>
      <c r="O108" s="63">
        <v>2530</v>
      </c>
      <c r="P108" s="64">
        <f>Table224578910112345678910111213141516171819202122232425262728293031323334382444546474849[[#This Row],[PEMBULATAN]]*O108</f>
        <v>103730</v>
      </c>
    </row>
    <row r="109" spans="1:16" ht="23.25" customHeight="1" x14ac:dyDescent="0.2">
      <c r="A109" s="13"/>
      <c r="B109" s="73"/>
      <c r="C109" s="71" t="s">
        <v>1794</v>
      </c>
      <c r="D109" s="76" t="s">
        <v>56</v>
      </c>
      <c r="E109" s="12">
        <v>44521</v>
      </c>
      <c r="F109" s="74" t="s">
        <v>1685</v>
      </c>
      <c r="G109" s="12">
        <v>44525</v>
      </c>
      <c r="H109" s="75" t="s">
        <v>1686</v>
      </c>
      <c r="I109" s="15">
        <v>98</v>
      </c>
      <c r="J109" s="15">
        <v>57</v>
      </c>
      <c r="K109" s="15">
        <v>26</v>
      </c>
      <c r="L109" s="15">
        <v>27</v>
      </c>
      <c r="M109" s="79">
        <v>36.308999999999997</v>
      </c>
      <c r="N109" s="94">
        <v>37</v>
      </c>
      <c r="O109" s="63">
        <v>2530</v>
      </c>
      <c r="P109" s="64">
        <f>Table224578910112345678910111213141516171819202122232425262728293031323334382444546474849[[#This Row],[PEMBULATAN]]*O109</f>
        <v>93610</v>
      </c>
    </row>
    <row r="110" spans="1:16" ht="23.25" customHeight="1" x14ac:dyDescent="0.2">
      <c r="A110" s="13"/>
      <c r="B110" s="73"/>
      <c r="C110" s="71" t="s">
        <v>1795</v>
      </c>
      <c r="D110" s="76" t="s">
        <v>56</v>
      </c>
      <c r="E110" s="12">
        <v>44521</v>
      </c>
      <c r="F110" s="74" t="s">
        <v>1685</v>
      </c>
      <c r="G110" s="12">
        <v>44525</v>
      </c>
      <c r="H110" s="75" t="s">
        <v>1686</v>
      </c>
      <c r="I110" s="15">
        <v>47</v>
      </c>
      <c r="J110" s="15">
        <v>37</v>
      </c>
      <c r="K110" s="15">
        <v>12</v>
      </c>
      <c r="L110" s="15">
        <v>1</v>
      </c>
      <c r="M110" s="79">
        <v>5.2169999999999996</v>
      </c>
      <c r="N110" s="94">
        <v>5.2169999999999996</v>
      </c>
      <c r="O110" s="63">
        <v>2530</v>
      </c>
      <c r="P110" s="64">
        <f>Table224578910112345678910111213141516171819202122232425262728293031323334382444546474849[[#This Row],[PEMBULATAN]]*O110</f>
        <v>13199.009999999998</v>
      </c>
    </row>
    <row r="111" spans="1:16" ht="23.25" customHeight="1" x14ac:dyDescent="0.2">
      <c r="A111" s="13"/>
      <c r="B111" s="73"/>
      <c r="C111" s="71" t="s">
        <v>1796</v>
      </c>
      <c r="D111" s="76" t="s">
        <v>56</v>
      </c>
      <c r="E111" s="12">
        <v>44521</v>
      </c>
      <c r="F111" s="74" t="s">
        <v>1685</v>
      </c>
      <c r="G111" s="12">
        <v>44525</v>
      </c>
      <c r="H111" s="75" t="s">
        <v>1686</v>
      </c>
      <c r="I111" s="15">
        <v>100</v>
      </c>
      <c r="J111" s="15">
        <v>56</v>
      </c>
      <c r="K111" s="15">
        <v>35</v>
      </c>
      <c r="L111" s="15">
        <v>25</v>
      </c>
      <c r="M111" s="79">
        <v>49</v>
      </c>
      <c r="N111" s="94">
        <v>49</v>
      </c>
      <c r="O111" s="63">
        <v>2530</v>
      </c>
      <c r="P111" s="64">
        <f>Table224578910112345678910111213141516171819202122232425262728293031323334382444546474849[[#This Row],[PEMBULATAN]]*O111</f>
        <v>123970</v>
      </c>
    </row>
    <row r="112" spans="1:16" ht="23.25" customHeight="1" x14ac:dyDescent="0.2">
      <c r="A112" s="13"/>
      <c r="B112" s="73"/>
      <c r="C112" s="71" t="s">
        <v>1797</v>
      </c>
      <c r="D112" s="76" t="s">
        <v>56</v>
      </c>
      <c r="E112" s="12">
        <v>44521</v>
      </c>
      <c r="F112" s="74" t="s">
        <v>1685</v>
      </c>
      <c r="G112" s="12">
        <v>44525</v>
      </c>
      <c r="H112" s="75" t="s">
        <v>1686</v>
      </c>
      <c r="I112" s="15">
        <v>72</v>
      </c>
      <c r="J112" s="15">
        <v>57</v>
      </c>
      <c r="K112" s="15">
        <v>32</v>
      </c>
      <c r="L112" s="15">
        <v>17</v>
      </c>
      <c r="M112" s="79">
        <v>32.832000000000001</v>
      </c>
      <c r="N112" s="94">
        <v>32.832000000000001</v>
      </c>
      <c r="O112" s="63">
        <v>2530</v>
      </c>
      <c r="P112" s="64">
        <f>Table224578910112345678910111213141516171819202122232425262728293031323334382444546474849[[#This Row],[PEMBULATAN]]*O112</f>
        <v>83064.960000000006</v>
      </c>
    </row>
    <row r="113" spans="1:16" ht="23.25" customHeight="1" x14ac:dyDescent="0.2">
      <c r="A113" s="13"/>
      <c r="B113" s="73"/>
      <c r="C113" s="71" t="s">
        <v>1798</v>
      </c>
      <c r="D113" s="76" t="s">
        <v>56</v>
      </c>
      <c r="E113" s="12">
        <v>44521</v>
      </c>
      <c r="F113" s="74" t="s">
        <v>1685</v>
      </c>
      <c r="G113" s="12">
        <v>44525</v>
      </c>
      <c r="H113" s="75" t="s">
        <v>1686</v>
      </c>
      <c r="I113" s="15">
        <v>60</v>
      </c>
      <c r="J113" s="15">
        <v>40</v>
      </c>
      <c r="K113" s="15">
        <v>12</v>
      </c>
      <c r="L113" s="15">
        <v>5</v>
      </c>
      <c r="M113" s="79">
        <v>7.2</v>
      </c>
      <c r="N113" s="94">
        <v>7.2</v>
      </c>
      <c r="O113" s="63">
        <v>2530</v>
      </c>
      <c r="P113" s="64">
        <f>Table224578910112345678910111213141516171819202122232425262728293031323334382444546474849[[#This Row],[PEMBULATAN]]*O113</f>
        <v>18216</v>
      </c>
    </row>
    <row r="114" spans="1:16" ht="23.25" customHeight="1" x14ac:dyDescent="0.2">
      <c r="A114" s="13"/>
      <c r="B114" s="73"/>
      <c r="C114" s="71" t="s">
        <v>1799</v>
      </c>
      <c r="D114" s="76" t="s">
        <v>56</v>
      </c>
      <c r="E114" s="12">
        <v>44521</v>
      </c>
      <c r="F114" s="74" t="s">
        <v>1685</v>
      </c>
      <c r="G114" s="12">
        <v>44525</v>
      </c>
      <c r="H114" s="75" t="s">
        <v>1686</v>
      </c>
      <c r="I114" s="15">
        <v>82</v>
      </c>
      <c r="J114" s="15">
        <v>50</v>
      </c>
      <c r="K114" s="15">
        <v>15</v>
      </c>
      <c r="L114" s="15">
        <v>5</v>
      </c>
      <c r="M114" s="79">
        <v>15.375</v>
      </c>
      <c r="N114" s="94">
        <v>16</v>
      </c>
      <c r="O114" s="63">
        <v>2530</v>
      </c>
      <c r="P114" s="64">
        <f>Table224578910112345678910111213141516171819202122232425262728293031323334382444546474849[[#This Row],[PEMBULATAN]]*O114</f>
        <v>40480</v>
      </c>
    </row>
    <row r="115" spans="1:16" ht="23.25" customHeight="1" x14ac:dyDescent="0.2">
      <c r="A115" s="13"/>
      <c r="B115" s="73"/>
      <c r="C115" s="71" t="s">
        <v>1800</v>
      </c>
      <c r="D115" s="76" t="s">
        <v>56</v>
      </c>
      <c r="E115" s="12">
        <v>44521</v>
      </c>
      <c r="F115" s="74" t="s">
        <v>1685</v>
      </c>
      <c r="G115" s="12">
        <v>44525</v>
      </c>
      <c r="H115" s="75" t="s">
        <v>1686</v>
      </c>
      <c r="I115" s="15">
        <v>70</v>
      </c>
      <c r="J115" s="15">
        <v>52</v>
      </c>
      <c r="K115" s="15">
        <v>22</v>
      </c>
      <c r="L115" s="15">
        <v>8</v>
      </c>
      <c r="M115" s="79">
        <v>20.02</v>
      </c>
      <c r="N115" s="94">
        <v>20.02</v>
      </c>
      <c r="O115" s="63">
        <v>2530</v>
      </c>
      <c r="P115" s="64">
        <f>Table224578910112345678910111213141516171819202122232425262728293031323334382444546474849[[#This Row],[PEMBULATAN]]*O115</f>
        <v>50650.6</v>
      </c>
    </row>
    <row r="116" spans="1:16" ht="23.25" customHeight="1" x14ac:dyDescent="0.2">
      <c r="A116" s="13"/>
      <c r="B116" s="73"/>
      <c r="C116" s="71" t="s">
        <v>1801</v>
      </c>
      <c r="D116" s="76" t="s">
        <v>56</v>
      </c>
      <c r="E116" s="12">
        <v>44521</v>
      </c>
      <c r="F116" s="74" t="s">
        <v>1685</v>
      </c>
      <c r="G116" s="12">
        <v>44525</v>
      </c>
      <c r="H116" s="75" t="s">
        <v>1686</v>
      </c>
      <c r="I116" s="15">
        <v>43</v>
      </c>
      <c r="J116" s="15">
        <v>40</v>
      </c>
      <c r="K116" s="15">
        <v>12</v>
      </c>
      <c r="L116" s="15">
        <v>2</v>
      </c>
      <c r="M116" s="79">
        <v>5.16</v>
      </c>
      <c r="N116" s="94">
        <v>5.16</v>
      </c>
      <c r="O116" s="63">
        <v>2530</v>
      </c>
      <c r="P116" s="64">
        <f>Table224578910112345678910111213141516171819202122232425262728293031323334382444546474849[[#This Row],[PEMBULATAN]]*O116</f>
        <v>13054.800000000001</v>
      </c>
    </row>
    <row r="117" spans="1:16" ht="23.25" customHeight="1" x14ac:dyDescent="0.2">
      <c r="A117" s="13"/>
      <c r="B117" s="73"/>
      <c r="C117" s="71" t="s">
        <v>1802</v>
      </c>
      <c r="D117" s="76" t="s">
        <v>56</v>
      </c>
      <c r="E117" s="12">
        <v>44521</v>
      </c>
      <c r="F117" s="74" t="s">
        <v>1685</v>
      </c>
      <c r="G117" s="12">
        <v>44525</v>
      </c>
      <c r="H117" s="75" t="s">
        <v>1686</v>
      </c>
      <c r="I117" s="15">
        <v>82</v>
      </c>
      <c r="J117" s="15">
        <v>52</v>
      </c>
      <c r="K117" s="15">
        <v>33</v>
      </c>
      <c r="L117" s="15">
        <v>18</v>
      </c>
      <c r="M117" s="79">
        <v>35.177999999999997</v>
      </c>
      <c r="N117" s="94">
        <v>35.177999999999997</v>
      </c>
      <c r="O117" s="63">
        <v>2530</v>
      </c>
      <c r="P117" s="64">
        <f>Table224578910112345678910111213141516171819202122232425262728293031323334382444546474849[[#This Row],[PEMBULATAN]]*O117</f>
        <v>89000.34</v>
      </c>
    </row>
    <row r="118" spans="1:16" ht="23.25" customHeight="1" x14ac:dyDescent="0.2">
      <c r="A118" s="13"/>
      <c r="B118" s="73"/>
      <c r="C118" s="71" t="s">
        <v>1803</v>
      </c>
      <c r="D118" s="76" t="s">
        <v>56</v>
      </c>
      <c r="E118" s="12">
        <v>44521</v>
      </c>
      <c r="F118" s="74" t="s">
        <v>1685</v>
      </c>
      <c r="G118" s="12">
        <v>44525</v>
      </c>
      <c r="H118" s="75" t="s">
        <v>1686</v>
      </c>
      <c r="I118" s="15">
        <v>65</v>
      </c>
      <c r="J118" s="15">
        <v>55</v>
      </c>
      <c r="K118" s="15">
        <v>15</v>
      </c>
      <c r="L118" s="15">
        <v>4</v>
      </c>
      <c r="M118" s="79">
        <v>13.40625</v>
      </c>
      <c r="N118" s="94">
        <v>14</v>
      </c>
      <c r="O118" s="63">
        <v>2530</v>
      </c>
      <c r="P118" s="64">
        <f>Table224578910112345678910111213141516171819202122232425262728293031323334382444546474849[[#This Row],[PEMBULATAN]]*O118</f>
        <v>35420</v>
      </c>
    </row>
    <row r="119" spans="1:16" ht="23.25" customHeight="1" x14ac:dyDescent="0.2">
      <c r="A119" s="13"/>
      <c r="B119" s="73"/>
      <c r="C119" s="71" t="s">
        <v>1804</v>
      </c>
      <c r="D119" s="76" t="s">
        <v>56</v>
      </c>
      <c r="E119" s="12">
        <v>44521</v>
      </c>
      <c r="F119" s="74" t="s">
        <v>1685</v>
      </c>
      <c r="G119" s="12">
        <v>44525</v>
      </c>
      <c r="H119" s="75" t="s">
        <v>1686</v>
      </c>
      <c r="I119" s="15">
        <v>84</v>
      </c>
      <c r="J119" s="15">
        <v>30</v>
      </c>
      <c r="K119" s="15">
        <v>16</v>
      </c>
      <c r="L119" s="15">
        <v>7</v>
      </c>
      <c r="M119" s="79">
        <v>10.08</v>
      </c>
      <c r="N119" s="94">
        <v>10.08</v>
      </c>
      <c r="O119" s="63">
        <v>2530</v>
      </c>
      <c r="P119" s="64">
        <f>Table224578910112345678910111213141516171819202122232425262728293031323334382444546474849[[#This Row],[PEMBULATAN]]*O119</f>
        <v>25502.400000000001</v>
      </c>
    </row>
    <row r="120" spans="1:16" ht="23.25" customHeight="1" x14ac:dyDescent="0.2">
      <c r="A120" s="13"/>
      <c r="B120" s="73"/>
      <c r="C120" s="71" t="s">
        <v>1805</v>
      </c>
      <c r="D120" s="76" t="s">
        <v>56</v>
      </c>
      <c r="E120" s="12">
        <v>44521</v>
      </c>
      <c r="F120" s="74" t="s">
        <v>1685</v>
      </c>
      <c r="G120" s="12">
        <v>44525</v>
      </c>
      <c r="H120" s="75" t="s">
        <v>1686</v>
      </c>
      <c r="I120" s="15">
        <v>96</v>
      </c>
      <c r="J120" s="15">
        <v>52</v>
      </c>
      <c r="K120" s="15">
        <v>30</v>
      </c>
      <c r="L120" s="15">
        <v>8</v>
      </c>
      <c r="M120" s="79">
        <v>37.44</v>
      </c>
      <c r="N120" s="94">
        <v>38</v>
      </c>
      <c r="O120" s="63">
        <v>2530</v>
      </c>
      <c r="P120" s="64">
        <f>Table224578910112345678910111213141516171819202122232425262728293031323334382444546474849[[#This Row],[PEMBULATAN]]*O120</f>
        <v>96140</v>
      </c>
    </row>
    <row r="121" spans="1:16" ht="23.25" customHeight="1" x14ac:dyDescent="0.2">
      <c r="A121" s="13"/>
      <c r="B121" s="73"/>
      <c r="C121" s="71" t="s">
        <v>1806</v>
      </c>
      <c r="D121" s="76" t="s">
        <v>56</v>
      </c>
      <c r="E121" s="12">
        <v>44521</v>
      </c>
      <c r="F121" s="74" t="s">
        <v>1685</v>
      </c>
      <c r="G121" s="12">
        <v>44525</v>
      </c>
      <c r="H121" s="75" t="s">
        <v>1686</v>
      </c>
      <c r="I121" s="15">
        <v>56</v>
      </c>
      <c r="J121" s="15">
        <v>42</v>
      </c>
      <c r="K121" s="15">
        <v>12</v>
      </c>
      <c r="L121" s="15">
        <v>2</v>
      </c>
      <c r="M121" s="79">
        <v>7.056</v>
      </c>
      <c r="N121" s="94">
        <v>7.056</v>
      </c>
      <c r="O121" s="63">
        <v>2530</v>
      </c>
      <c r="P121" s="64">
        <f>Table224578910112345678910111213141516171819202122232425262728293031323334382444546474849[[#This Row],[PEMBULATAN]]*O121</f>
        <v>17851.68</v>
      </c>
    </row>
    <row r="122" spans="1:16" ht="23.25" customHeight="1" x14ac:dyDescent="0.2">
      <c r="A122" s="13"/>
      <c r="B122" s="73"/>
      <c r="C122" s="71" t="s">
        <v>1807</v>
      </c>
      <c r="D122" s="76" t="s">
        <v>56</v>
      </c>
      <c r="E122" s="12">
        <v>44521</v>
      </c>
      <c r="F122" s="74" t="s">
        <v>1685</v>
      </c>
      <c r="G122" s="12">
        <v>44525</v>
      </c>
      <c r="H122" s="75" t="s">
        <v>1686</v>
      </c>
      <c r="I122" s="15">
        <v>60</v>
      </c>
      <c r="J122" s="15">
        <v>40</v>
      </c>
      <c r="K122" s="15">
        <v>18</v>
      </c>
      <c r="L122" s="15">
        <v>3</v>
      </c>
      <c r="M122" s="79">
        <v>10.8</v>
      </c>
      <c r="N122" s="94">
        <v>10.8</v>
      </c>
      <c r="O122" s="63">
        <v>2530</v>
      </c>
      <c r="P122" s="64">
        <f>Table224578910112345678910111213141516171819202122232425262728293031323334382444546474849[[#This Row],[PEMBULATAN]]*O122</f>
        <v>27324</v>
      </c>
    </row>
    <row r="123" spans="1:16" ht="23.25" customHeight="1" x14ac:dyDescent="0.2">
      <c r="A123" s="13"/>
      <c r="B123" s="73"/>
      <c r="C123" s="71" t="s">
        <v>1808</v>
      </c>
      <c r="D123" s="76" t="s">
        <v>56</v>
      </c>
      <c r="E123" s="12">
        <v>44521</v>
      </c>
      <c r="F123" s="74" t="s">
        <v>1685</v>
      </c>
      <c r="G123" s="12">
        <v>44525</v>
      </c>
      <c r="H123" s="75" t="s">
        <v>1686</v>
      </c>
      <c r="I123" s="15">
        <v>90</v>
      </c>
      <c r="J123" s="15">
        <v>66</v>
      </c>
      <c r="K123" s="15">
        <v>33</v>
      </c>
      <c r="L123" s="15">
        <v>22</v>
      </c>
      <c r="M123" s="79">
        <v>49.005000000000003</v>
      </c>
      <c r="N123" s="94">
        <v>49.005000000000003</v>
      </c>
      <c r="O123" s="63">
        <v>2530</v>
      </c>
      <c r="P123" s="64">
        <f>Table224578910112345678910111213141516171819202122232425262728293031323334382444546474849[[#This Row],[PEMBULATAN]]*O123</f>
        <v>123982.65000000001</v>
      </c>
    </row>
    <row r="124" spans="1:16" ht="23.25" customHeight="1" x14ac:dyDescent="0.2">
      <c r="A124" s="13"/>
      <c r="B124" s="73"/>
      <c r="C124" s="71" t="s">
        <v>1809</v>
      </c>
      <c r="D124" s="76" t="s">
        <v>56</v>
      </c>
      <c r="E124" s="12">
        <v>44521</v>
      </c>
      <c r="F124" s="74" t="s">
        <v>1685</v>
      </c>
      <c r="G124" s="12">
        <v>44525</v>
      </c>
      <c r="H124" s="75" t="s">
        <v>1686</v>
      </c>
      <c r="I124" s="15">
        <v>82</v>
      </c>
      <c r="J124" s="15">
        <v>50</v>
      </c>
      <c r="K124" s="15">
        <v>36</v>
      </c>
      <c r="L124" s="15">
        <v>13</v>
      </c>
      <c r="M124" s="79">
        <v>36.9</v>
      </c>
      <c r="N124" s="94">
        <v>36.9</v>
      </c>
      <c r="O124" s="63">
        <v>2530</v>
      </c>
      <c r="P124" s="64">
        <f>Table224578910112345678910111213141516171819202122232425262728293031323334382444546474849[[#This Row],[PEMBULATAN]]*O124</f>
        <v>93357</v>
      </c>
    </row>
    <row r="125" spans="1:16" ht="23.25" customHeight="1" x14ac:dyDescent="0.2">
      <c r="A125" s="13"/>
      <c r="B125" s="73"/>
      <c r="C125" s="71" t="s">
        <v>1810</v>
      </c>
      <c r="D125" s="76" t="s">
        <v>56</v>
      </c>
      <c r="E125" s="12">
        <v>44521</v>
      </c>
      <c r="F125" s="74" t="s">
        <v>1685</v>
      </c>
      <c r="G125" s="12">
        <v>44525</v>
      </c>
      <c r="H125" s="75" t="s">
        <v>1686</v>
      </c>
      <c r="I125" s="15">
        <v>90</v>
      </c>
      <c r="J125" s="15">
        <v>62</v>
      </c>
      <c r="K125" s="15">
        <v>37</v>
      </c>
      <c r="L125" s="15">
        <v>26</v>
      </c>
      <c r="M125" s="79">
        <v>51.615000000000002</v>
      </c>
      <c r="N125" s="94">
        <v>51.615000000000002</v>
      </c>
      <c r="O125" s="63">
        <v>2530</v>
      </c>
      <c r="P125" s="64">
        <f>Table224578910112345678910111213141516171819202122232425262728293031323334382444546474849[[#This Row],[PEMBULATAN]]*O125</f>
        <v>130585.95000000001</v>
      </c>
    </row>
    <row r="126" spans="1:16" ht="23.25" customHeight="1" x14ac:dyDescent="0.2">
      <c r="A126" s="13"/>
      <c r="B126" s="73"/>
      <c r="C126" s="71" t="s">
        <v>1811</v>
      </c>
      <c r="D126" s="76" t="s">
        <v>56</v>
      </c>
      <c r="E126" s="12">
        <v>44521</v>
      </c>
      <c r="F126" s="74" t="s">
        <v>1685</v>
      </c>
      <c r="G126" s="12">
        <v>44525</v>
      </c>
      <c r="H126" s="75" t="s">
        <v>1686</v>
      </c>
      <c r="I126" s="15">
        <v>70</v>
      </c>
      <c r="J126" s="15">
        <v>50</v>
      </c>
      <c r="K126" s="15">
        <v>20</v>
      </c>
      <c r="L126" s="15">
        <v>12</v>
      </c>
      <c r="M126" s="79">
        <v>17.5</v>
      </c>
      <c r="N126" s="94">
        <v>19</v>
      </c>
      <c r="O126" s="63">
        <v>2530</v>
      </c>
      <c r="P126" s="64">
        <f>Table224578910112345678910111213141516171819202122232425262728293031323334382444546474849[[#This Row],[PEMBULATAN]]*O126</f>
        <v>48070</v>
      </c>
    </row>
    <row r="127" spans="1:16" ht="23.25" customHeight="1" x14ac:dyDescent="0.2">
      <c r="A127" s="13"/>
      <c r="B127" s="73"/>
      <c r="C127" s="71" t="s">
        <v>1812</v>
      </c>
      <c r="D127" s="76" t="s">
        <v>56</v>
      </c>
      <c r="E127" s="12">
        <v>44521</v>
      </c>
      <c r="F127" s="74" t="s">
        <v>1685</v>
      </c>
      <c r="G127" s="12">
        <v>44525</v>
      </c>
      <c r="H127" s="75" t="s">
        <v>1686</v>
      </c>
      <c r="I127" s="15">
        <v>80</v>
      </c>
      <c r="J127" s="15">
        <v>66</v>
      </c>
      <c r="K127" s="15">
        <v>22</v>
      </c>
      <c r="L127" s="15">
        <v>10</v>
      </c>
      <c r="M127" s="79">
        <v>29.04</v>
      </c>
      <c r="N127" s="94">
        <v>29.04</v>
      </c>
      <c r="O127" s="63">
        <v>2530</v>
      </c>
      <c r="P127" s="64">
        <f>Table224578910112345678910111213141516171819202122232425262728293031323334382444546474849[[#This Row],[PEMBULATAN]]*O127</f>
        <v>73471.199999999997</v>
      </c>
    </row>
    <row r="128" spans="1:16" ht="23.25" customHeight="1" x14ac:dyDescent="0.2">
      <c r="A128" s="13"/>
      <c r="B128" s="73"/>
      <c r="C128" s="71" t="s">
        <v>1813</v>
      </c>
      <c r="D128" s="76" t="s">
        <v>56</v>
      </c>
      <c r="E128" s="12">
        <v>44521</v>
      </c>
      <c r="F128" s="74" t="s">
        <v>1685</v>
      </c>
      <c r="G128" s="12">
        <v>44525</v>
      </c>
      <c r="H128" s="75" t="s">
        <v>1686</v>
      </c>
      <c r="I128" s="15">
        <v>57</v>
      </c>
      <c r="J128" s="15">
        <v>50</v>
      </c>
      <c r="K128" s="15">
        <v>20</v>
      </c>
      <c r="L128" s="15">
        <v>7</v>
      </c>
      <c r="M128" s="79">
        <v>14.25</v>
      </c>
      <c r="N128" s="94">
        <v>14.25</v>
      </c>
      <c r="O128" s="63">
        <v>2530</v>
      </c>
      <c r="P128" s="64">
        <f>Table224578910112345678910111213141516171819202122232425262728293031323334382444546474849[[#This Row],[PEMBULATAN]]*O128</f>
        <v>36052.5</v>
      </c>
    </row>
    <row r="129" spans="1:16" ht="23.25" customHeight="1" x14ac:dyDescent="0.2">
      <c r="A129" s="13"/>
      <c r="B129" s="73"/>
      <c r="C129" s="71" t="s">
        <v>1814</v>
      </c>
      <c r="D129" s="76" t="s">
        <v>56</v>
      </c>
      <c r="E129" s="12">
        <v>44521</v>
      </c>
      <c r="F129" s="74" t="s">
        <v>1685</v>
      </c>
      <c r="G129" s="12">
        <v>44525</v>
      </c>
      <c r="H129" s="75" t="s">
        <v>1686</v>
      </c>
      <c r="I129" s="15">
        <v>86</v>
      </c>
      <c r="J129" s="15">
        <v>60</v>
      </c>
      <c r="K129" s="15">
        <v>22</v>
      </c>
      <c r="L129" s="15">
        <v>9</v>
      </c>
      <c r="M129" s="79">
        <v>28.38</v>
      </c>
      <c r="N129" s="94">
        <v>29</v>
      </c>
      <c r="O129" s="63">
        <v>2530</v>
      </c>
      <c r="P129" s="64">
        <f>Table224578910112345678910111213141516171819202122232425262728293031323334382444546474849[[#This Row],[PEMBULATAN]]*O129</f>
        <v>73370</v>
      </c>
    </row>
    <row r="130" spans="1:16" ht="23.25" customHeight="1" x14ac:dyDescent="0.2">
      <c r="A130" s="13"/>
      <c r="B130" s="73"/>
      <c r="C130" s="71" t="s">
        <v>1815</v>
      </c>
      <c r="D130" s="76" t="s">
        <v>56</v>
      </c>
      <c r="E130" s="12">
        <v>44521</v>
      </c>
      <c r="F130" s="74" t="s">
        <v>1685</v>
      </c>
      <c r="G130" s="12">
        <v>44525</v>
      </c>
      <c r="H130" s="75" t="s">
        <v>1686</v>
      </c>
      <c r="I130" s="15">
        <v>40</v>
      </c>
      <c r="J130" s="15">
        <v>26</v>
      </c>
      <c r="K130" s="15">
        <v>20</v>
      </c>
      <c r="L130" s="15">
        <v>3</v>
      </c>
      <c r="M130" s="79">
        <v>5.2</v>
      </c>
      <c r="N130" s="94">
        <v>5.2</v>
      </c>
      <c r="O130" s="63">
        <v>2530</v>
      </c>
      <c r="P130" s="64">
        <f>Table224578910112345678910111213141516171819202122232425262728293031323334382444546474849[[#This Row],[PEMBULATAN]]*O130</f>
        <v>13156</v>
      </c>
    </row>
    <row r="131" spans="1:16" ht="23.25" customHeight="1" x14ac:dyDescent="0.2">
      <c r="A131" s="13"/>
      <c r="B131" s="73"/>
      <c r="C131" s="71" t="s">
        <v>1816</v>
      </c>
      <c r="D131" s="76" t="s">
        <v>56</v>
      </c>
      <c r="E131" s="12">
        <v>44521</v>
      </c>
      <c r="F131" s="74" t="s">
        <v>1685</v>
      </c>
      <c r="G131" s="12">
        <v>44525</v>
      </c>
      <c r="H131" s="75" t="s">
        <v>1686</v>
      </c>
      <c r="I131" s="15">
        <v>88</v>
      </c>
      <c r="J131" s="15">
        <v>52</v>
      </c>
      <c r="K131" s="15">
        <v>22</v>
      </c>
      <c r="L131" s="15">
        <v>10</v>
      </c>
      <c r="M131" s="79">
        <v>25.167999999999999</v>
      </c>
      <c r="N131" s="94">
        <v>25.167999999999999</v>
      </c>
      <c r="O131" s="63">
        <v>2530</v>
      </c>
      <c r="P131" s="64">
        <f>Table224578910112345678910111213141516171819202122232425262728293031323334382444546474849[[#This Row],[PEMBULATAN]]*O131</f>
        <v>63675.040000000001</v>
      </c>
    </row>
    <row r="132" spans="1:16" ht="23.25" customHeight="1" x14ac:dyDescent="0.2">
      <c r="A132" s="13"/>
      <c r="B132" s="73"/>
      <c r="C132" s="71" t="s">
        <v>1817</v>
      </c>
      <c r="D132" s="76" t="s">
        <v>56</v>
      </c>
      <c r="E132" s="12">
        <v>44521</v>
      </c>
      <c r="F132" s="74" t="s">
        <v>1685</v>
      </c>
      <c r="G132" s="12">
        <v>44525</v>
      </c>
      <c r="H132" s="75" t="s">
        <v>1686</v>
      </c>
      <c r="I132" s="15">
        <v>40</v>
      </c>
      <c r="J132" s="15">
        <v>30</v>
      </c>
      <c r="K132" s="15">
        <v>6</v>
      </c>
      <c r="L132" s="15">
        <v>1</v>
      </c>
      <c r="M132" s="79">
        <v>1.8</v>
      </c>
      <c r="N132" s="94">
        <v>1.8</v>
      </c>
      <c r="O132" s="63">
        <v>2530</v>
      </c>
      <c r="P132" s="64">
        <f>Table224578910112345678910111213141516171819202122232425262728293031323334382444546474849[[#This Row],[PEMBULATAN]]*O132</f>
        <v>4554</v>
      </c>
    </row>
    <row r="133" spans="1:16" ht="23.25" customHeight="1" x14ac:dyDescent="0.2">
      <c r="A133" s="13"/>
      <c r="B133" s="96"/>
      <c r="C133" s="71" t="s">
        <v>1818</v>
      </c>
      <c r="D133" s="76" t="s">
        <v>56</v>
      </c>
      <c r="E133" s="12">
        <v>44521</v>
      </c>
      <c r="F133" s="74" t="s">
        <v>1685</v>
      </c>
      <c r="G133" s="12">
        <v>44525</v>
      </c>
      <c r="H133" s="75" t="s">
        <v>1686</v>
      </c>
      <c r="I133" s="15">
        <v>83</v>
      </c>
      <c r="J133" s="15">
        <v>27</v>
      </c>
      <c r="K133" s="15">
        <v>18</v>
      </c>
      <c r="L133" s="15">
        <v>10</v>
      </c>
      <c r="M133" s="79">
        <v>10.0845</v>
      </c>
      <c r="N133" s="94">
        <v>10.0845</v>
      </c>
      <c r="O133" s="63">
        <v>2530</v>
      </c>
      <c r="P133" s="64">
        <f>Table224578910112345678910111213141516171819202122232425262728293031323334382444546474849[[#This Row],[PEMBULATAN]]*O133</f>
        <v>25513.785</v>
      </c>
    </row>
    <row r="134" spans="1:16" ht="23.25" customHeight="1" x14ac:dyDescent="0.2">
      <c r="A134" s="13"/>
      <c r="B134" s="73" t="s">
        <v>1819</v>
      </c>
      <c r="C134" s="71" t="s">
        <v>1820</v>
      </c>
      <c r="D134" s="76" t="s">
        <v>56</v>
      </c>
      <c r="E134" s="12">
        <v>44521</v>
      </c>
      <c r="F134" s="74" t="s">
        <v>1685</v>
      </c>
      <c r="G134" s="12">
        <v>44525</v>
      </c>
      <c r="H134" s="75" t="s">
        <v>1686</v>
      </c>
      <c r="I134" s="15">
        <v>80</v>
      </c>
      <c r="J134" s="15">
        <v>55</v>
      </c>
      <c r="K134" s="15">
        <v>30</v>
      </c>
      <c r="L134" s="15">
        <v>12</v>
      </c>
      <c r="M134" s="79">
        <v>33</v>
      </c>
      <c r="N134" s="94">
        <v>33</v>
      </c>
      <c r="O134" s="63">
        <v>2530</v>
      </c>
      <c r="P134" s="64">
        <f>Table224578910112345678910111213141516171819202122232425262728293031323334382444546474849[[#This Row],[PEMBULATAN]]*O134</f>
        <v>83490</v>
      </c>
    </row>
    <row r="135" spans="1:16" ht="23.25" customHeight="1" x14ac:dyDescent="0.2">
      <c r="A135" s="13"/>
      <c r="B135" s="73"/>
      <c r="C135" s="71" t="s">
        <v>1821</v>
      </c>
      <c r="D135" s="76" t="s">
        <v>56</v>
      </c>
      <c r="E135" s="12">
        <v>44521</v>
      </c>
      <c r="F135" s="74" t="s">
        <v>1685</v>
      </c>
      <c r="G135" s="12">
        <v>44525</v>
      </c>
      <c r="H135" s="75" t="s">
        <v>1686</v>
      </c>
      <c r="I135" s="15">
        <v>64</v>
      </c>
      <c r="J135" s="15">
        <v>38</v>
      </c>
      <c r="K135" s="15">
        <v>21</v>
      </c>
      <c r="L135" s="15">
        <v>8</v>
      </c>
      <c r="M135" s="79">
        <v>12.768000000000001</v>
      </c>
      <c r="N135" s="94">
        <v>12.768000000000001</v>
      </c>
      <c r="O135" s="63">
        <v>2530</v>
      </c>
      <c r="P135" s="64">
        <f>Table224578910112345678910111213141516171819202122232425262728293031323334382444546474849[[#This Row],[PEMBULATAN]]*O135</f>
        <v>32303.040000000001</v>
      </c>
    </row>
    <row r="136" spans="1:16" ht="23.25" customHeight="1" x14ac:dyDescent="0.2">
      <c r="A136" s="13"/>
      <c r="B136" s="73"/>
      <c r="C136" s="71" t="s">
        <v>1822</v>
      </c>
      <c r="D136" s="76" t="s">
        <v>56</v>
      </c>
      <c r="E136" s="12">
        <v>44521</v>
      </c>
      <c r="F136" s="74" t="s">
        <v>1685</v>
      </c>
      <c r="G136" s="12">
        <v>44525</v>
      </c>
      <c r="H136" s="75" t="s">
        <v>1686</v>
      </c>
      <c r="I136" s="15">
        <v>36</v>
      </c>
      <c r="J136" s="15">
        <v>36</v>
      </c>
      <c r="K136" s="15">
        <v>8</v>
      </c>
      <c r="L136" s="15">
        <v>1</v>
      </c>
      <c r="M136" s="79">
        <v>2.5920000000000001</v>
      </c>
      <c r="N136" s="94">
        <v>2.5920000000000001</v>
      </c>
      <c r="O136" s="63">
        <v>2530</v>
      </c>
      <c r="P136" s="64">
        <f>Table224578910112345678910111213141516171819202122232425262728293031323334382444546474849[[#This Row],[PEMBULATAN]]*O136</f>
        <v>6557.76</v>
      </c>
    </row>
    <row r="137" spans="1:16" ht="23.25" customHeight="1" x14ac:dyDescent="0.2">
      <c r="A137" s="13"/>
      <c r="B137" s="73"/>
      <c r="C137" s="71" t="s">
        <v>1823</v>
      </c>
      <c r="D137" s="76" t="s">
        <v>56</v>
      </c>
      <c r="E137" s="12">
        <v>44521</v>
      </c>
      <c r="F137" s="74" t="s">
        <v>1685</v>
      </c>
      <c r="G137" s="12">
        <v>44525</v>
      </c>
      <c r="H137" s="75" t="s">
        <v>1686</v>
      </c>
      <c r="I137" s="15">
        <v>45</v>
      </c>
      <c r="J137" s="15">
        <v>35</v>
      </c>
      <c r="K137" s="15">
        <v>35</v>
      </c>
      <c r="L137" s="15">
        <v>7</v>
      </c>
      <c r="M137" s="79">
        <v>13.78125</v>
      </c>
      <c r="N137" s="94">
        <v>13.78125</v>
      </c>
      <c r="O137" s="63">
        <v>2530</v>
      </c>
      <c r="P137" s="64">
        <f>Table224578910112345678910111213141516171819202122232425262728293031323334382444546474849[[#This Row],[PEMBULATAN]]*O137</f>
        <v>34866.5625</v>
      </c>
    </row>
    <row r="138" spans="1:16" ht="23.25" customHeight="1" x14ac:dyDescent="0.2">
      <c r="A138" s="13"/>
      <c r="B138" s="96"/>
      <c r="C138" s="71" t="s">
        <v>1824</v>
      </c>
      <c r="D138" s="76" t="s">
        <v>56</v>
      </c>
      <c r="E138" s="12">
        <v>44521</v>
      </c>
      <c r="F138" s="74" t="s">
        <v>1685</v>
      </c>
      <c r="G138" s="12">
        <v>44525</v>
      </c>
      <c r="H138" s="75" t="s">
        <v>1686</v>
      </c>
      <c r="I138" s="15">
        <v>72</v>
      </c>
      <c r="J138" s="15">
        <v>50</v>
      </c>
      <c r="K138" s="15">
        <v>21</v>
      </c>
      <c r="L138" s="15">
        <v>9</v>
      </c>
      <c r="M138" s="79">
        <v>18.899999999999999</v>
      </c>
      <c r="N138" s="94">
        <v>18.899999999999999</v>
      </c>
      <c r="O138" s="63">
        <v>2530</v>
      </c>
      <c r="P138" s="64">
        <f>Table224578910112345678910111213141516171819202122232425262728293031323334382444546474849[[#This Row],[PEMBULATAN]]*O138</f>
        <v>47817</v>
      </c>
    </row>
    <row r="139" spans="1:16" ht="23.25" customHeight="1" x14ac:dyDescent="0.2">
      <c r="A139" s="13"/>
      <c r="B139" s="73" t="s">
        <v>1825</v>
      </c>
      <c r="C139" s="71" t="s">
        <v>1826</v>
      </c>
      <c r="D139" s="76" t="s">
        <v>56</v>
      </c>
      <c r="E139" s="12">
        <v>44521</v>
      </c>
      <c r="F139" s="74" t="s">
        <v>1685</v>
      </c>
      <c r="G139" s="12">
        <v>44525</v>
      </c>
      <c r="H139" s="75" t="s">
        <v>1686</v>
      </c>
      <c r="I139" s="15">
        <v>92</v>
      </c>
      <c r="J139" s="15">
        <v>60</v>
      </c>
      <c r="K139" s="15">
        <v>10</v>
      </c>
      <c r="L139" s="15">
        <v>6</v>
      </c>
      <c r="M139" s="79">
        <v>13.8</v>
      </c>
      <c r="N139" s="94">
        <v>13.8</v>
      </c>
      <c r="O139" s="63">
        <v>2530</v>
      </c>
      <c r="P139" s="64">
        <f>Table224578910112345678910111213141516171819202122232425262728293031323334382444546474849[[#This Row],[PEMBULATAN]]*O139</f>
        <v>34914</v>
      </c>
    </row>
    <row r="140" spans="1:16" ht="23.25" customHeight="1" x14ac:dyDescent="0.2">
      <c r="A140" s="13"/>
      <c r="B140" s="73"/>
      <c r="C140" s="71" t="s">
        <v>1827</v>
      </c>
      <c r="D140" s="76" t="s">
        <v>56</v>
      </c>
      <c r="E140" s="12">
        <v>44521</v>
      </c>
      <c r="F140" s="74" t="s">
        <v>1685</v>
      </c>
      <c r="G140" s="12">
        <v>44525</v>
      </c>
      <c r="H140" s="75" t="s">
        <v>1686</v>
      </c>
      <c r="I140" s="15">
        <v>92</v>
      </c>
      <c r="J140" s="15">
        <v>60</v>
      </c>
      <c r="K140" s="15">
        <v>10</v>
      </c>
      <c r="L140" s="15">
        <v>6</v>
      </c>
      <c r="M140" s="79">
        <v>13.8</v>
      </c>
      <c r="N140" s="94">
        <v>13.8</v>
      </c>
      <c r="O140" s="63">
        <v>2530</v>
      </c>
      <c r="P140" s="64">
        <f>Table224578910112345678910111213141516171819202122232425262728293031323334382444546474849[[#This Row],[PEMBULATAN]]*O140</f>
        <v>34914</v>
      </c>
    </row>
    <row r="141" spans="1:16" ht="23.25" customHeight="1" x14ac:dyDescent="0.2">
      <c r="A141" s="13"/>
      <c r="B141" s="73"/>
      <c r="C141" s="71" t="s">
        <v>1828</v>
      </c>
      <c r="D141" s="76" t="s">
        <v>56</v>
      </c>
      <c r="E141" s="12">
        <v>44521</v>
      </c>
      <c r="F141" s="74" t="s">
        <v>1685</v>
      </c>
      <c r="G141" s="12">
        <v>44525</v>
      </c>
      <c r="H141" s="75" t="s">
        <v>1686</v>
      </c>
      <c r="I141" s="15">
        <v>38</v>
      </c>
      <c r="J141" s="15">
        <v>38</v>
      </c>
      <c r="K141" s="15">
        <v>18</v>
      </c>
      <c r="L141" s="15">
        <v>11</v>
      </c>
      <c r="M141" s="79">
        <v>6.4980000000000002</v>
      </c>
      <c r="N141" s="94">
        <v>12</v>
      </c>
      <c r="O141" s="63">
        <v>2530</v>
      </c>
      <c r="P141" s="64">
        <f>Table224578910112345678910111213141516171819202122232425262728293031323334382444546474849[[#This Row],[PEMBULATAN]]*O141</f>
        <v>30360</v>
      </c>
    </row>
    <row r="142" spans="1:16" ht="23.25" customHeight="1" x14ac:dyDescent="0.2">
      <c r="A142" s="13"/>
      <c r="B142" s="73"/>
      <c r="C142" s="71" t="s">
        <v>1829</v>
      </c>
      <c r="D142" s="76" t="s">
        <v>56</v>
      </c>
      <c r="E142" s="12">
        <v>44521</v>
      </c>
      <c r="F142" s="74" t="s">
        <v>1685</v>
      </c>
      <c r="G142" s="12">
        <v>44525</v>
      </c>
      <c r="H142" s="75" t="s">
        <v>1686</v>
      </c>
      <c r="I142" s="15">
        <v>43</v>
      </c>
      <c r="J142" s="15">
        <v>35</v>
      </c>
      <c r="K142" s="15">
        <v>29</v>
      </c>
      <c r="L142" s="15">
        <v>9</v>
      </c>
      <c r="M142" s="79">
        <v>10.911250000000001</v>
      </c>
      <c r="N142" s="94">
        <v>10.911250000000001</v>
      </c>
      <c r="O142" s="63">
        <v>2530</v>
      </c>
      <c r="P142" s="64">
        <f>Table224578910112345678910111213141516171819202122232425262728293031323334382444546474849[[#This Row],[PEMBULATAN]]*O142</f>
        <v>27605.462500000001</v>
      </c>
    </row>
    <row r="143" spans="1:16" ht="23.25" customHeight="1" x14ac:dyDescent="0.2">
      <c r="A143" s="13"/>
      <c r="B143" s="73"/>
      <c r="C143" s="71" t="s">
        <v>1830</v>
      </c>
      <c r="D143" s="76" t="s">
        <v>56</v>
      </c>
      <c r="E143" s="12">
        <v>44521</v>
      </c>
      <c r="F143" s="74" t="s">
        <v>1685</v>
      </c>
      <c r="G143" s="12">
        <v>44525</v>
      </c>
      <c r="H143" s="75" t="s">
        <v>1686</v>
      </c>
      <c r="I143" s="15">
        <v>43</v>
      </c>
      <c r="J143" s="15">
        <v>35</v>
      </c>
      <c r="K143" s="15">
        <v>29</v>
      </c>
      <c r="L143" s="15">
        <v>9</v>
      </c>
      <c r="M143" s="79">
        <v>10.911250000000001</v>
      </c>
      <c r="N143" s="94">
        <v>10.911250000000001</v>
      </c>
      <c r="O143" s="63">
        <v>2530</v>
      </c>
      <c r="P143" s="64">
        <f>Table224578910112345678910111213141516171819202122232425262728293031323334382444546474849[[#This Row],[PEMBULATAN]]*O143</f>
        <v>27605.462500000001</v>
      </c>
    </row>
    <row r="144" spans="1:16" ht="23.25" customHeight="1" x14ac:dyDescent="0.2">
      <c r="A144" s="13"/>
      <c r="B144" s="73"/>
      <c r="C144" s="71" t="s">
        <v>1831</v>
      </c>
      <c r="D144" s="76" t="s">
        <v>56</v>
      </c>
      <c r="E144" s="12">
        <v>44521</v>
      </c>
      <c r="F144" s="74" t="s">
        <v>1685</v>
      </c>
      <c r="G144" s="12">
        <v>44525</v>
      </c>
      <c r="H144" s="75" t="s">
        <v>1686</v>
      </c>
      <c r="I144" s="15">
        <v>36</v>
      </c>
      <c r="J144" s="15">
        <v>36</v>
      </c>
      <c r="K144" s="15">
        <v>16</v>
      </c>
      <c r="L144" s="15">
        <v>12</v>
      </c>
      <c r="M144" s="79">
        <v>5.1840000000000002</v>
      </c>
      <c r="N144" s="94">
        <v>12</v>
      </c>
      <c r="O144" s="63">
        <v>2530</v>
      </c>
      <c r="P144" s="64">
        <f>Table224578910112345678910111213141516171819202122232425262728293031323334382444546474849[[#This Row],[PEMBULATAN]]*O144</f>
        <v>30360</v>
      </c>
    </row>
    <row r="145" spans="1:16" ht="23.25" customHeight="1" x14ac:dyDescent="0.2">
      <c r="A145" s="13"/>
      <c r="B145" s="73"/>
      <c r="C145" s="71" t="s">
        <v>1832</v>
      </c>
      <c r="D145" s="76" t="s">
        <v>56</v>
      </c>
      <c r="E145" s="12">
        <v>44521</v>
      </c>
      <c r="F145" s="74" t="s">
        <v>1685</v>
      </c>
      <c r="G145" s="12">
        <v>44525</v>
      </c>
      <c r="H145" s="75" t="s">
        <v>1686</v>
      </c>
      <c r="I145" s="15">
        <v>54</v>
      </c>
      <c r="J145" s="15">
        <v>38</v>
      </c>
      <c r="K145" s="15">
        <v>10</v>
      </c>
      <c r="L145" s="15">
        <v>10</v>
      </c>
      <c r="M145" s="79">
        <v>5.13</v>
      </c>
      <c r="N145" s="94">
        <v>10</v>
      </c>
      <c r="O145" s="63">
        <v>2530</v>
      </c>
      <c r="P145" s="64">
        <f>Table224578910112345678910111213141516171819202122232425262728293031323334382444546474849[[#This Row],[PEMBULATAN]]*O145</f>
        <v>25300</v>
      </c>
    </row>
    <row r="146" spans="1:16" ht="23.25" customHeight="1" x14ac:dyDescent="0.2">
      <c r="A146" s="13"/>
      <c r="B146" s="73"/>
      <c r="C146" s="71" t="s">
        <v>1833</v>
      </c>
      <c r="D146" s="76" t="s">
        <v>56</v>
      </c>
      <c r="E146" s="12">
        <v>44521</v>
      </c>
      <c r="F146" s="74" t="s">
        <v>1685</v>
      </c>
      <c r="G146" s="12">
        <v>44525</v>
      </c>
      <c r="H146" s="75" t="s">
        <v>1686</v>
      </c>
      <c r="I146" s="15">
        <v>73</v>
      </c>
      <c r="J146" s="15">
        <v>93</v>
      </c>
      <c r="K146" s="15">
        <v>40</v>
      </c>
      <c r="L146" s="15">
        <v>17</v>
      </c>
      <c r="M146" s="79">
        <v>67.89</v>
      </c>
      <c r="N146" s="94">
        <v>67.89</v>
      </c>
      <c r="O146" s="63">
        <v>2530</v>
      </c>
      <c r="P146" s="64">
        <f>Table224578910112345678910111213141516171819202122232425262728293031323334382444546474849[[#This Row],[PEMBULATAN]]*O146</f>
        <v>171761.7</v>
      </c>
    </row>
    <row r="147" spans="1:16" ht="23.25" customHeight="1" x14ac:dyDescent="0.2">
      <c r="A147" s="13"/>
      <c r="B147" s="73"/>
      <c r="C147" s="71" t="s">
        <v>1834</v>
      </c>
      <c r="D147" s="76" t="s">
        <v>56</v>
      </c>
      <c r="E147" s="12">
        <v>44521</v>
      </c>
      <c r="F147" s="74" t="s">
        <v>1685</v>
      </c>
      <c r="G147" s="12">
        <v>44525</v>
      </c>
      <c r="H147" s="75" t="s">
        <v>1686</v>
      </c>
      <c r="I147" s="15">
        <v>44</v>
      </c>
      <c r="J147" s="15">
        <v>28</v>
      </c>
      <c r="K147" s="15">
        <v>12</v>
      </c>
      <c r="L147" s="15">
        <v>4</v>
      </c>
      <c r="M147" s="79">
        <v>3.6960000000000002</v>
      </c>
      <c r="N147" s="94">
        <v>4</v>
      </c>
      <c r="O147" s="63">
        <v>2530</v>
      </c>
      <c r="P147" s="64">
        <f>Table224578910112345678910111213141516171819202122232425262728293031323334382444546474849[[#This Row],[PEMBULATAN]]*O147</f>
        <v>10120</v>
      </c>
    </row>
    <row r="148" spans="1:16" ht="23.25" customHeight="1" x14ac:dyDescent="0.2">
      <c r="A148" s="13"/>
      <c r="B148" s="73"/>
      <c r="C148" s="71" t="s">
        <v>1835</v>
      </c>
      <c r="D148" s="76" t="s">
        <v>56</v>
      </c>
      <c r="E148" s="12">
        <v>44521</v>
      </c>
      <c r="F148" s="74" t="s">
        <v>1685</v>
      </c>
      <c r="G148" s="12">
        <v>44525</v>
      </c>
      <c r="H148" s="75" t="s">
        <v>1686</v>
      </c>
      <c r="I148" s="15">
        <v>43</v>
      </c>
      <c r="J148" s="15">
        <v>35</v>
      </c>
      <c r="K148" s="15">
        <v>29</v>
      </c>
      <c r="L148" s="15">
        <v>9</v>
      </c>
      <c r="M148" s="79">
        <v>10.911250000000001</v>
      </c>
      <c r="N148" s="94">
        <v>10.911250000000001</v>
      </c>
      <c r="O148" s="63">
        <v>2530</v>
      </c>
      <c r="P148" s="64">
        <f>Table224578910112345678910111213141516171819202122232425262728293031323334382444546474849[[#This Row],[PEMBULATAN]]*O148</f>
        <v>27605.462500000001</v>
      </c>
    </row>
    <row r="149" spans="1:16" ht="23.25" customHeight="1" x14ac:dyDescent="0.2">
      <c r="A149" s="13"/>
      <c r="B149" s="73"/>
      <c r="C149" s="71" t="s">
        <v>1836</v>
      </c>
      <c r="D149" s="76" t="s">
        <v>56</v>
      </c>
      <c r="E149" s="12">
        <v>44521</v>
      </c>
      <c r="F149" s="74" t="s">
        <v>1685</v>
      </c>
      <c r="G149" s="12">
        <v>44525</v>
      </c>
      <c r="H149" s="75" t="s">
        <v>1686</v>
      </c>
      <c r="I149" s="15">
        <v>83</v>
      </c>
      <c r="J149" s="15">
        <v>43</v>
      </c>
      <c r="K149" s="15">
        <v>10</v>
      </c>
      <c r="L149" s="15">
        <v>9</v>
      </c>
      <c r="M149" s="79">
        <v>8.9224999999999994</v>
      </c>
      <c r="N149" s="94">
        <v>9</v>
      </c>
      <c r="O149" s="63">
        <v>2530</v>
      </c>
      <c r="P149" s="64">
        <f>Table224578910112345678910111213141516171819202122232425262728293031323334382444546474849[[#This Row],[PEMBULATAN]]*O149</f>
        <v>22770</v>
      </c>
    </row>
    <row r="150" spans="1:16" ht="22.5" customHeight="1" x14ac:dyDescent="0.2">
      <c r="A150" s="116" t="s">
        <v>30</v>
      </c>
      <c r="B150" s="117"/>
      <c r="C150" s="117"/>
      <c r="D150" s="117"/>
      <c r="E150" s="117"/>
      <c r="F150" s="117"/>
      <c r="G150" s="117"/>
      <c r="H150" s="117"/>
      <c r="I150" s="117"/>
      <c r="J150" s="117"/>
      <c r="K150" s="117"/>
      <c r="L150" s="118"/>
      <c r="M150" s="77">
        <f>SUBTOTAL(109,Table224578910112345678910111213141516171819202122232425262728293031323334382444546474849[KG VOLUME])</f>
        <v>2757.2775000000015</v>
      </c>
      <c r="N150" s="67">
        <f>SUM(N3:N149)</f>
        <v>2838.1582500000009</v>
      </c>
      <c r="O150" s="119">
        <f>SUM(P3:P149)</f>
        <v>7180540.3725000005</v>
      </c>
      <c r="P150" s="120"/>
    </row>
    <row r="151" spans="1:16" ht="18" customHeight="1" x14ac:dyDescent="0.2">
      <c r="A151" s="84"/>
      <c r="B151" s="55" t="s">
        <v>42</v>
      </c>
      <c r="C151" s="54"/>
      <c r="D151" s="56" t="s">
        <v>43</v>
      </c>
      <c r="E151" s="84"/>
      <c r="F151" s="84"/>
      <c r="G151" s="84"/>
      <c r="H151" s="84"/>
      <c r="I151" s="84"/>
      <c r="J151" s="84"/>
      <c r="K151" s="84"/>
      <c r="L151" s="84"/>
      <c r="M151" s="85"/>
      <c r="N151" s="86" t="s">
        <v>51</v>
      </c>
      <c r="O151" s="87"/>
      <c r="P151" s="87">
        <f>O150*10%</f>
        <v>718054.03725000005</v>
      </c>
    </row>
    <row r="152" spans="1:16" ht="18" customHeight="1" thickBot="1" x14ac:dyDescent="0.25">
      <c r="A152" s="84"/>
      <c r="B152" s="55"/>
      <c r="C152" s="54"/>
      <c r="D152" s="56"/>
      <c r="E152" s="84"/>
      <c r="F152" s="84"/>
      <c r="G152" s="84"/>
      <c r="H152" s="84"/>
      <c r="I152" s="84"/>
      <c r="J152" s="84"/>
      <c r="K152" s="84"/>
      <c r="L152" s="84"/>
      <c r="M152" s="85"/>
      <c r="N152" s="88" t="s">
        <v>52</v>
      </c>
      <c r="O152" s="89"/>
      <c r="P152" s="89">
        <f>O150-P151</f>
        <v>6462486.3352500005</v>
      </c>
    </row>
    <row r="153" spans="1:16" ht="18" customHeight="1" x14ac:dyDescent="0.2">
      <c r="A153" s="10"/>
      <c r="H153" s="62"/>
      <c r="N153" s="61" t="s">
        <v>31</v>
      </c>
      <c r="P153" s="68">
        <f>P152*1%</f>
        <v>64624.863352500004</v>
      </c>
    </row>
    <row r="154" spans="1:16" ht="18" customHeight="1" thickBot="1" x14ac:dyDescent="0.25">
      <c r="A154" s="10"/>
      <c r="H154" s="62"/>
      <c r="N154" s="61" t="s">
        <v>53</v>
      </c>
      <c r="P154" s="70">
        <f>P152*2%</f>
        <v>129249.72670500001</v>
      </c>
    </row>
    <row r="155" spans="1:16" ht="18" customHeight="1" x14ac:dyDescent="0.2">
      <c r="A155" s="10"/>
      <c r="H155" s="62"/>
      <c r="N155" s="65" t="s">
        <v>32</v>
      </c>
      <c r="O155" s="66"/>
      <c r="P155" s="69">
        <f>P152+P153-P154</f>
        <v>6397861.4718975006</v>
      </c>
    </row>
    <row r="157" spans="1:16" x14ac:dyDescent="0.2">
      <c r="A157" s="10"/>
      <c r="H157" s="62"/>
      <c r="P157" s="70"/>
    </row>
    <row r="158" spans="1:16" x14ac:dyDescent="0.2">
      <c r="A158" s="10"/>
      <c r="H158" s="62"/>
      <c r="O158" s="57"/>
      <c r="P158" s="70"/>
    </row>
    <row r="159" spans="1:16" s="3" customFormat="1" x14ac:dyDescent="0.25">
      <c r="A159" s="10"/>
      <c r="B159" s="2"/>
      <c r="C159" s="2"/>
      <c r="E159" s="11"/>
      <c r="H159" s="62"/>
      <c r="N159" s="14"/>
      <c r="O159" s="14"/>
      <c r="P159" s="14"/>
    </row>
    <row r="160" spans="1:16" s="3" customFormat="1" x14ac:dyDescent="0.25">
      <c r="A160" s="10"/>
      <c r="B160" s="2"/>
      <c r="C160" s="2"/>
      <c r="E160" s="11"/>
      <c r="H160" s="62"/>
      <c r="N160" s="14"/>
      <c r="O160" s="14"/>
      <c r="P160" s="14"/>
    </row>
    <row r="161" spans="1:16" s="3" customFormat="1" x14ac:dyDescent="0.25">
      <c r="A161" s="10"/>
      <c r="B161" s="2"/>
      <c r="C161" s="2"/>
      <c r="E161" s="11"/>
      <c r="H161" s="62"/>
      <c r="N161" s="14"/>
      <c r="O161" s="14"/>
      <c r="P161" s="14"/>
    </row>
    <row r="162" spans="1:16" s="3" customFormat="1" x14ac:dyDescent="0.25">
      <c r="A162" s="10"/>
      <c r="B162" s="2"/>
      <c r="C162" s="2"/>
      <c r="E162" s="11"/>
      <c r="H162" s="62"/>
      <c r="N162" s="14"/>
      <c r="O162" s="14"/>
      <c r="P162" s="14"/>
    </row>
    <row r="163" spans="1:16" s="3" customFormat="1" x14ac:dyDescent="0.25">
      <c r="A163" s="10"/>
      <c r="B163" s="2"/>
      <c r="C163" s="2"/>
      <c r="E163" s="11"/>
      <c r="H163" s="62"/>
      <c r="N163" s="14"/>
      <c r="O163" s="14"/>
      <c r="P163" s="14"/>
    </row>
    <row r="164" spans="1:16" s="3" customFormat="1" x14ac:dyDescent="0.25">
      <c r="A164" s="10"/>
      <c r="B164" s="2"/>
      <c r="C164" s="2"/>
      <c r="E164" s="11"/>
      <c r="H164" s="62"/>
      <c r="N164" s="14"/>
      <c r="O164" s="14"/>
      <c r="P164" s="14"/>
    </row>
    <row r="165" spans="1:16" s="3" customFormat="1" x14ac:dyDescent="0.25">
      <c r="A165" s="10"/>
      <c r="B165" s="2"/>
      <c r="C165" s="2"/>
      <c r="E165" s="11"/>
      <c r="H165" s="62"/>
      <c r="N165" s="14"/>
      <c r="O165" s="14"/>
      <c r="P165" s="14"/>
    </row>
    <row r="166" spans="1:16" s="3" customFormat="1" x14ac:dyDescent="0.25">
      <c r="A166" s="10"/>
      <c r="B166" s="2"/>
      <c r="C166" s="2"/>
      <c r="E166" s="11"/>
      <c r="H166" s="62"/>
      <c r="N166" s="14"/>
      <c r="O166" s="14"/>
      <c r="P166" s="14"/>
    </row>
    <row r="167" spans="1:16" s="3" customFormat="1" x14ac:dyDescent="0.25">
      <c r="A167" s="10"/>
      <c r="B167" s="2"/>
      <c r="C167" s="2"/>
      <c r="E167" s="11"/>
      <c r="H167" s="62"/>
      <c r="N167" s="14"/>
      <c r="O167" s="14"/>
      <c r="P167" s="14"/>
    </row>
    <row r="168" spans="1:16" s="3" customFormat="1" x14ac:dyDescent="0.25">
      <c r="A168" s="10"/>
      <c r="B168" s="2"/>
      <c r="C168" s="2"/>
      <c r="E168" s="11"/>
      <c r="H168" s="62"/>
      <c r="N168" s="14"/>
      <c r="O168" s="14"/>
      <c r="P168" s="14"/>
    </row>
    <row r="169" spans="1:16" s="3" customFormat="1" x14ac:dyDescent="0.25">
      <c r="A169" s="10"/>
      <c r="B169" s="2"/>
      <c r="C169" s="2"/>
      <c r="E169" s="11"/>
      <c r="H169" s="62"/>
      <c r="N169" s="14"/>
      <c r="O169" s="14"/>
      <c r="P169" s="14"/>
    </row>
    <row r="170" spans="1:16" s="3" customFormat="1" x14ac:dyDescent="0.25">
      <c r="A170" s="10"/>
      <c r="B170" s="2"/>
      <c r="C170" s="2"/>
      <c r="E170" s="11"/>
      <c r="H170" s="62"/>
      <c r="N170" s="14"/>
      <c r="O170" s="14"/>
      <c r="P170" s="14"/>
    </row>
  </sheetData>
  <mergeCells count="2">
    <mergeCell ref="A150:L150"/>
    <mergeCell ref="O150:P150"/>
  </mergeCells>
  <conditionalFormatting sqref="B3:B149">
    <cfRule type="duplicateValues" dxfId="415" priority="76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46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I10" sqref="I10"/>
    </sheetView>
  </sheetViews>
  <sheetFormatPr defaultRowHeight="15" x14ac:dyDescent="0.2"/>
  <cols>
    <col min="1" max="1" width="8" style="4" customWidth="1"/>
    <col min="2" max="2" width="20.140625" style="2" customWidth="1"/>
    <col min="3" max="3" width="15.28515625" style="2" customWidth="1"/>
    <col min="4" max="4" width="10.7109375" style="3" customWidth="1"/>
    <col min="5" max="5" width="8" style="11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8" t="s">
        <v>44</v>
      </c>
      <c r="B2" s="7" t="s">
        <v>7</v>
      </c>
      <c r="C2" s="7" t="s">
        <v>0</v>
      </c>
      <c r="D2" s="7" t="s">
        <v>1</v>
      </c>
      <c r="E2" s="59" t="s">
        <v>4</v>
      </c>
      <c r="F2" s="7" t="s">
        <v>3</v>
      </c>
      <c r="G2" s="7" t="s">
        <v>5</v>
      </c>
      <c r="H2" s="59" t="s">
        <v>2</v>
      </c>
      <c r="I2" s="7" t="s">
        <v>39</v>
      </c>
      <c r="J2" s="7" t="s">
        <v>40</v>
      </c>
      <c r="K2" s="7" t="s">
        <v>41</v>
      </c>
      <c r="L2" s="60" t="s">
        <v>45</v>
      </c>
      <c r="M2" s="60" t="s">
        <v>46</v>
      </c>
      <c r="N2" s="60" t="s">
        <v>6</v>
      </c>
      <c r="O2" s="60" t="s">
        <v>47</v>
      </c>
      <c r="P2" s="60" t="s">
        <v>48</v>
      </c>
    </row>
    <row r="3" spans="1:16" ht="31.5" customHeight="1" x14ac:dyDescent="0.2">
      <c r="A3" s="81">
        <v>403219</v>
      </c>
      <c r="B3" s="97" t="s">
        <v>1837</v>
      </c>
      <c r="C3" s="8" t="s">
        <v>1838</v>
      </c>
      <c r="D3" s="74" t="s">
        <v>56</v>
      </c>
      <c r="E3" s="12">
        <v>44522</v>
      </c>
      <c r="F3" s="74" t="s">
        <v>1685</v>
      </c>
      <c r="G3" s="12">
        <v>44525</v>
      </c>
      <c r="H3" s="9" t="s">
        <v>1686</v>
      </c>
      <c r="I3" s="1">
        <v>70</v>
      </c>
      <c r="J3" s="1">
        <v>50</v>
      </c>
      <c r="K3" s="1">
        <v>40</v>
      </c>
      <c r="L3" s="1">
        <v>19</v>
      </c>
      <c r="M3" s="78">
        <v>35</v>
      </c>
      <c r="N3" s="94">
        <v>35</v>
      </c>
      <c r="O3" s="63">
        <v>2530</v>
      </c>
      <c r="P3" s="64">
        <f>Table22457891011234567891011121314151617181920212223242526272829303132333438244454647484950[[#This Row],[PEMBULATAN]]*O3</f>
        <v>88550</v>
      </c>
    </row>
    <row r="4" spans="1:16" ht="31.5" customHeight="1" x14ac:dyDescent="0.2">
      <c r="A4" s="13"/>
      <c r="B4" s="73" t="s">
        <v>1839</v>
      </c>
      <c r="C4" s="71" t="s">
        <v>1840</v>
      </c>
      <c r="D4" s="76" t="s">
        <v>56</v>
      </c>
      <c r="E4" s="12">
        <v>44522</v>
      </c>
      <c r="F4" s="74" t="s">
        <v>1685</v>
      </c>
      <c r="G4" s="12">
        <v>44525</v>
      </c>
      <c r="H4" s="75" t="s">
        <v>1686</v>
      </c>
      <c r="I4" s="15">
        <v>150</v>
      </c>
      <c r="J4" s="15">
        <v>42</v>
      </c>
      <c r="K4" s="15">
        <v>8</v>
      </c>
      <c r="L4" s="15">
        <v>2</v>
      </c>
      <c r="M4" s="79">
        <v>12.6</v>
      </c>
      <c r="N4" s="94">
        <v>12.6</v>
      </c>
      <c r="O4" s="63">
        <v>2530</v>
      </c>
      <c r="P4" s="64">
        <f>Table22457891011234567891011121314151617181920212223242526272829303132333438244454647484950[[#This Row],[PEMBULATAN]]*O4</f>
        <v>31878</v>
      </c>
    </row>
    <row r="5" spans="1:16" ht="31.5" customHeight="1" x14ac:dyDescent="0.2">
      <c r="A5" s="13"/>
      <c r="B5" s="73"/>
      <c r="C5" s="71" t="s">
        <v>1841</v>
      </c>
      <c r="D5" s="76" t="s">
        <v>56</v>
      </c>
      <c r="E5" s="12">
        <v>44522</v>
      </c>
      <c r="F5" s="74" t="s">
        <v>1685</v>
      </c>
      <c r="G5" s="12">
        <v>44525</v>
      </c>
      <c r="H5" s="75" t="s">
        <v>1686</v>
      </c>
      <c r="I5" s="15">
        <v>150</v>
      </c>
      <c r="J5" s="15">
        <v>42</v>
      </c>
      <c r="K5" s="15">
        <v>8</v>
      </c>
      <c r="L5" s="15">
        <v>2</v>
      </c>
      <c r="M5" s="79">
        <v>12.6</v>
      </c>
      <c r="N5" s="94">
        <v>12.6</v>
      </c>
      <c r="O5" s="63">
        <v>2530</v>
      </c>
      <c r="P5" s="64">
        <f>Table22457891011234567891011121314151617181920212223242526272829303132333438244454647484950[[#This Row],[PEMBULATAN]]*O5</f>
        <v>31878</v>
      </c>
    </row>
    <row r="6" spans="1:16" ht="31.5" customHeight="1" x14ac:dyDescent="0.2">
      <c r="A6" s="13"/>
      <c r="B6" s="73"/>
      <c r="C6" s="71" t="s">
        <v>1842</v>
      </c>
      <c r="D6" s="76" t="s">
        <v>56</v>
      </c>
      <c r="E6" s="12">
        <v>44522</v>
      </c>
      <c r="F6" s="74" t="s">
        <v>1685</v>
      </c>
      <c r="G6" s="12">
        <v>44525</v>
      </c>
      <c r="H6" s="75" t="s">
        <v>1686</v>
      </c>
      <c r="I6" s="15">
        <v>73</v>
      </c>
      <c r="J6" s="15">
        <v>60</v>
      </c>
      <c r="K6" s="15">
        <v>32</v>
      </c>
      <c r="L6" s="15">
        <v>17</v>
      </c>
      <c r="M6" s="79">
        <v>35.04</v>
      </c>
      <c r="N6" s="94">
        <v>35.04</v>
      </c>
      <c r="O6" s="63">
        <v>2530</v>
      </c>
      <c r="P6" s="64">
        <f>Table22457891011234567891011121314151617181920212223242526272829303132333438244454647484950[[#This Row],[PEMBULATAN]]*O6</f>
        <v>88651.199999999997</v>
      </c>
    </row>
    <row r="7" spans="1:16" ht="31.5" customHeight="1" x14ac:dyDescent="0.2">
      <c r="A7" s="13"/>
      <c r="B7" s="73"/>
      <c r="C7" s="71" t="s">
        <v>1843</v>
      </c>
      <c r="D7" s="76" t="s">
        <v>56</v>
      </c>
      <c r="E7" s="12">
        <v>44522</v>
      </c>
      <c r="F7" s="74" t="s">
        <v>1685</v>
      </c>
      <c r="G7" s="12">
        <v>44525</v>
      </c>
      <c r="H7" s="75" t="s">
        <v>1686</v>
      </c>
      <c r="I7" s="15">
        <v>80</v>
      </c>
      <c r="J7" s="15">
        <v>60</v>
      </c>
      <c r="K7" s="15">
        <v>33</v>
      </c>
      <c r="L7" s="15">
        <v>26</v>
      </c>
      <c r="M7" s="79">
        <v>39.6</v>
      </c>
      <c r="N7" s="94">
        <v>39.6</v>
      </c>
      <c r="O7" s="63">
        <v>2530</v>
      </c>
      <c r="P7" s="64">
        <f>Table22457891011234567891011121314151617181920212223242526272829303132333438244454647484950[[#This Row],[PEMBULATAN]]*O7</f>
        <v>100188</v>
      </c>
    </row>
    <row r="8" spans="1:16" ht="31.5" customHeight="1" x14ac:dyDescent="0.2">
      <c r="A8" s="13"/>
      <c r="B8" s="73"/>
      <c r="C8" s="71" t="s">
        <v>1844</v>
      </c>
      <c r="D8" s="76" t="s">
        <v>56</v>
      </c>
      <c r="E8" s="12">
        <v>44522</v>
      </c>
      <c r="F8" s="74" t="s">
        <v>1685</v>
      </c>
      <c r="G8" s="12">
        <v>44525</v>
      </c>
      <c r="H8" s="75" t="s">
        <v>1686</v>
      </c>
      <c r="I8" s="15">
        <v>90</v>
      </c>
      <c r="J8" s="15">
        <v>50</v>
      </c>
      <c r="K8" s="15">
        <v>30</v>
      </c>
      <c r="L8" s="15">
        <v>20</v>
      </c>
      <c r="M8" s="79">
        <v>33.75</v>
      </c>
      <c r="N8" s="94">
        <v>33.75</v>
      </c>
      <c r="O8" s="63">
        <v>2530</v>
      </c>
      <c r="P8" s="64">
        <f>Table22457891011234567891011121314151617181920212223242526272829303132333438244454647484950[[#This Row],[PEMBULATAN]]*O8</f>
        <v>85387.5</v>
      </c>
    </row>
    <row r="9" spans="1:16" ht="31.5" customHeight="1" x14ac:dyDescent="0.2">
      <c r="A9" s="13"/>
      <c r="B9" s="73"/>
      <c r="C9" s="71" t="s">
        <v>1845</v>
      </c>
      <c r="D9" s="76" t="s">
        <v>56</v>
      </c>
      <c r="E9" s="12">
        <v>44522</v>
      </c>
      <c r="F9" s="74" t="s">
        <v>1685</v>
      </c>
      <c r="G9" s="12">
        <v>44525</v>
      </c>
      <c r="H9" s="75" t="s">
        <v>1686</v>
      </c>
      <c r="I9" s="15">
        <v>37</v>
      </c>
      <c r="J9" s="15">
        <v>70</v>
      </c>
      <c r="K9" s="15">
        <v>20</v>
      </c>
      <c r="L9" s="15">
        <v>9</v>
      </c>
      <c r="M9" s="79">
        <v>12.95</v>
      </c>
      <c r="N9" s="94">
        <v>12.95</v>
      </c>
      <c r="O9" s="63">
        <v>2530</v>
      </c>
      <c r="P9" s="64">
        <f>Table22457891011234567891011121314151617181920212223242526272829303132333438244454647484950[[#This Row],[PEMBULATAN]]*O9</f>
        <v>32763.5</v>
      </c>
    </row>
    <row r="10" spans="1:16" ht="31.5" customHeight="1" x14ac:dyDescent="0.2">
      <c r="A10" s="13"/>
      <c r="B10" s="73"/>
      <c r="C10" s="71" t="s">
        <v>1846</v>
      </c>
      <c r="D10" s="76" t="s">
        <v>56</v>
      </c>
      <c r="E10" s="12">
        <v>44522</v>
      </c>
      <c r="F10" s="74" t="s">
        <v>1685</v>
      </c>
      <c r="G10" s="12">
        <v>44525</v>
      </c>
      <c r="H10" s="75" t="s">
        <v>1686</v>
      </c>
      <c r="I10" s="15">
        <v>80</v>
      </c>
      <c r="J10" s="15">
        <v>50</v>
      </c>
      <c r="K10" s="15">
        <v>30</v>
      </c>
      <c r="L10" s="15">
        <v>11</v>
      </c>
      <c r="M10" s="79">
        <v>30</v>
      </c>
      <c r="N10" s="94">
        <v>30</v>
      </c>
      <c r="O10" s="63">
        <v>2530</v>
      </c>
      <c r="P10" s="64">
        <f>Table22457891011234567891011121314151617181920212223242526272829303132333438244454647484950[[#This Row],[PEMBULATAN]]*O10</f>
        <v>75900</v>
      </c>
    </row>
    <row r="11" spans="1:16" ht="31.5" customHeight="1" x14ac:dyDescent="0.2">
      <c r="A11" s="13"/>
      <c r="B11" s="73"/>
      <c r="C11" s="71" t="s">
        <v>1847</v>
      </c>
      <c r="D11" s="76" t="s">
        <v>56</v>
      </c>
      <c r="E11" s="12">
        <v>44522</v>
      </c>
      <c r="F11" s="74" t="s">
        <v>1685</v>
      </c>
      <c r="G11" s="12">
        <v>44525</v>
      </c>
      <c r="H11" s="75" t="s">
        <v>1686</v>
      </c>
      <c r="I11" s="15">
        <v>60</v>
      </c>
      <c r="J11" s="15">
        <v>40</v>
      </c>
      <c r="K11" s="15">
        <v>20</v>
      </c>
      <c r="L11" s="15">
        <v>5</v>
      </c>
      <c r="M11" s="79">
        <v>12</v>
      </c>
      <c r="N11" s="94">
        <v>12</v>
      </c>
      <c r="O11" s="63">
        <v>2530</v>
      </c>
      <c r="P11" s="64">
        <f>Table22457891011234567891011121314151617181920212223242526272829303132333438244454647484950[[#This Row],[PEMBULATAN]]*O11</f>
        <v>30360</v>
      </c>
    </row>
    <row r="12" spans="1:16" ht="31.5" customHeight="1" x14ac:dyDescent="0.2">
      <c r="A12" s="13"/>
      <c r="B12" s="73"/>
      <c r="C12" s="71" t="s">
        <v>1848</v>
      </c>
      <c r="D12" s="76" t="s">
        <v>56</v>
      </c>
      <c r="E12" s="12">
        <v>44522</v>
      </c>
      <c r="F12" s="74" t="s">
        <v>1685</v>
      </c>
      <c r="G12" s="12">
        <v>44525</v>
      </c>
      <c r="H12" s="75" t="s">
        <v>1686</v>
      </c>
      <c r="I12" s="15">
        <v>40</v>
      </c>
      <c r="J12" s="15">
        <v>20</v>
      </c>
      <c r="K12" s="15">
        <v>13</v>
      </c>
      <c r="L12" s="15">
        <v>1</v>
      </c>
      <c r="M12" s="79">
        <v>2.6</v>
      </c>
      <c r="N12" s="94">
        <v>2.6</v>
      </c>
      <c r="O12" s="63">
        <v>2530</v>
      </c>
      <c r="P12" s="64">
        <f>Table22457891011234567891011121314151617181920212223242526272829303132333438244454647484950[[#This Row],[PEMBULATAN]]*O12</f>
        <v>6578</v>
      </c>
    </row>
    <row r="13" spans="1:16" ht="31.5" customHeight="1" x14ac:dyDescent="0.2">
      <c r="A13" s="13"/>
      <c r="B13" s="73"/>
      <c r="C13" s="71" t="s">
        <v>1849</v>
      </c>
      <c r="D13" s="76" t="s">
        <v>56</v>
      </c>
      <c r="E13" s="12">
        <v>44522</v>
      </c>
      <c r="F13" s="74" t="s">
        <v>1685</v>
      </c>
      <c r="G13" s="12">
        <v>44525</v>
      </c>
      <c r="H13" s="75" t="s">
        <v>1686</v>
      </c>
      <c r="I13" s="15">
        <v>46</v>
      </c>
      <c r="J13" s="15">
        <v>30</v>
      </c>
      <c r="K13" s="15">
        <v>5</v>
      </c>
      <c r="L13" s="15">
        <v>3</v>
      </c>
      <c r="M13" s="79">
        <v>1.7250000000000001</v>
      </c>
      <c r="N13" s="94">
        <v>3</v>
      </c>
      <c r="O13" s="63">
        <v>2530</v>
      </c>
      <c r="P13" s="64">
        <f>Table22457891011234567891011121314151617181920212223242526272829303132333438244454647484950[[#This Row],[PEMBULATAN]]*O13</f>
        <v>7590</v>
      </c>
    </row>
    <row r="14" spans="1:16" ht="31.5" customHeight="1" x14ac:dyDescent="0.2">
      <c r="A14" s="13"/>
      <c r="B14" s="73"/>
      <c r="C14" s="71" t="s">
        <v>1850</v>
      </c>
      <c r="D14" s="76" t="s">
        <v>56</v>
      </c>
      <c r="E14" s="12">
        <v>44522</v>
      </c>
      <c r="F14" s="74" t="s">
        <v>1685</v>
      </c>
      <c r="G14" s="12">
        <v>44525</v>
      </c>
      <c r="H14" s="75" t="s">
        <v>1686</v>
      </c>
      <c r="I14" s="15">
        <v>25</v>
      </c>
      <c r="J14" s="15">
        <v>15</v>
      </c>
      <c r="K14" s="15">
        <v>10</v>
      </c>
      <c r="L14" s="15">
        <v>1</v>
      </c>
      <c r="M14" s="79">
        <v>0.9375</v>
      </c>
      <c r="N14" s="94">
        <v>1</v>
      </c>
      <c r="O14" s="63">
        <v>2530</v>
      </c>
      <c r="P14" s="64">
        <f>Table22457891011234567891011121314151617181920212223242526272829303132333438244454647484950[[#This Row],[PEMBULATAN]]*O14</f>
        <v>2530</v>
      </c>
    </row>
    <row r="15" spans="1:16" ht="31.5" customHeight="1" x14ac:dyDescent="0.2">
      <c r="A15" s="13"/>
      <c r="B15" s="73"/>
      <c r="C15" s="71" t="s">
        <v>1851</v>
      </c>
      <c r="D15" s="76" t="s">
        <v>56</v>
      </c>
      <c r="E15" s="12">
        <v>44522</v>
      </c>
      <c r="F15" s="74" t="s">
        <v>1685</v>
      </c>
      <c r="G15" s="12">
        <v>44525</v>
      </c>
      <c r="H15" s="75" t="s">
        <v>1686</v>
      </c>
      <c r="I15" s="15">
        <v>40</v>
      </c>
      <c r="J15" s="15">
        <v>20</v>
      </c>
      <c r="K15" s="15">
        <v>10</v>
      </c>
      <c r="L15" s="15">
        <v>1</v>
      </c>
      <c r="M15" s="79">
        <v>2</v>
      </c>
      <c r="N15" s="94">
        <v>2</v>
      </c>
      <c r="O15" s="63">
        <v>2530</v>
      </c>
      <c r="P15" s="64">
        <f>Table22457891011234567891011121314151617181920212223242526272829303132333438244454647484950[[#This Row],[PEMBULATAN]]*O15</f>
        <v>5060</v>
      </c>
    </row>
    <row r="16" spans="1:16" ht="31.5" customHeight="1" x14ac:dyDescent="0.2">
      <c r="A16" s="13"/>
      <c r="B16" s="73"/>
      <c r="C16" s="71" t="s">
        <v>1852</v>
      </c>
      <c r="D16" s="76" t="s">
        <v>56</v>
      </c>
      <c r="E16" s="12">
        <v>44522</v>
      </c>
      <c r="F16" s="74" t="s">
        <v>1685</v>
      </c>
      <c r="G16" s="12">
        <v>44525</v>
      </c>
      <c r="H16" s="75" t="s">
        <v>1686</v>
      </c>
      <c r="I16" s="15">
        <v>55</v>
      </c>
      <c r="J16" s="15">
        <v>40</v>
      </c>
      <c r="K16" s="15">
        <v>20</v>
      </c>
      <c r="L16" s="15">
        <v>1</v>
      </c>
      <c r="M16" s="79">
        <v>11</v>
      </c>
      <c r="N16" s="94">
        <v>11</v>
      </c>
      <c r="O16" s="63">
        <v>2530</v>
      </c>
      <c r="P16" s="64">
        <f>Table22457891011234567891011121314151617181920212223242526272829303132333438244454647484950[[#This Row],[PEMBULATAN]]*O16</f>
        <v>27830</v>
      </c>
    </row>
    <row r="17" spans="1:16" ht="31.5" customHeight="1" x14ac:dyDescent="0.2">
      <c r="A17" s="13"/>
      <c r="B17" s="73"/>
      <c r="C17" s="71" t="s">
        <v>1853</v>
      </c>
      <c r="D17" s="76" t="s">
        <v>56</v>
      </c>
      <c r="E17" s="12">
        <v>44522</v>
      </c>
      <c r="F17" s="74" t="s">
        <v>1685</v>
      </c>
      <c r="G17" s="12">
        <v>44525</v>
      </c>
      <c r="H17" s="75" t="s">
        <v>1686</v>
      </c>
      <c r="I17" s="15">
        <v>70</v>
      </c>
      <c r="J17" s="15">
        <v>51</v>
      </c>
      <c r="K17" s="15">
        <v>30</v>
      </c>
      <c r="L17" s="15">
        <v>16</v>
      </c>
      <c r="M17" s="79">
        <v>26.774999999999999</v>
      </c>
      <c r="N17" s="94">
        <v>26.774999999999999</v>
      </c>
      <c r="O17" s="63">
        <v>2530</v>
      </c>
      <c r="P17" s="64">
        <f>Table22457891011234567891011121314151617181920212223242526272829303132333438244454647484950[[#This Row],[PEMBULATAN]]*O17</f>
        <v>67740.75</v>
      </c>
    </row>
    <row r="18" spans="1:16" ht="31.5" customHeight="1" x14ac:dyDescent="0.2">
      <c r="A18" s="13"/>
      <c r="B18" s="73"/>
      <c r="C18" s="71" t="s">
        <v>1854</v>
      </c>
      <c r="D18" s="76" t="s">
        <v>56</v>
      </c>
      <c r="E18" s="12">
        <v>44522</v>
      </c>
      <c r="F18" s="74" t="s">
        <v>1685</v>
      </c>
      <c r="G18" s="12">
        <v>44525</v>
      </c>
      <c r="H18" s="75" t="s">
        <v>1686</v>
      </c>
      <c r="I18" s="15">
        <v>82</v>
      </c>
      <c r="J18" s="15">
        <v>60</v>
      </c>
      <c r="K18" s="15">
        <v>30</v>
      </c>
      <c r="L18" s="15">
        <v>20</v>
      </c>
      <c r="M18" s="79">
        <v>36.9</v>
      </c>
      <c r="N18" s="94">
        <v>36.9</v>
      </c>
      <c r="O18" s="63">
        <v>2530</v>
      </c>
      <c r="P18" s="64">
        <f>Table22457891011234567891011121314151617181920212223242526272829303132333438244454647484950[[#This Row],[PEMBULATAN]]*O18</f>
        <v>93357</v>
      </c>
    </row>
    <row r="19" spans="1:16" ht="31.5" customHeight="1" x14ac:dyDescent="0.2">
      <c r="A19" s="13"/>
      <c r="B19" s="73"/>
      <c r="C19" s="71" t="s">
        <v>1855</v>
      </c>
      <c r="D19" s="76" t="s">
        <v>56</v>
      </c>
      <c r="E19" s="12">
        <v>44522</v>
      </c>
      <c r="F19" s="74" t="s">
        <v>1685</v>
      </c>
      <c r="G19" s="12">
        <v>44525</v>
      </c>
      <c r="H19" s="75" t="s">
        <v>1686</v>
      </c>
      <c r="I19" s="15">
        <v>60</v>
      </c>
      <c r="J19" s="15">
        <v>40</v>
      </c>
      <c r="K19" s="15">
        <v>20</v>
      </c>
      <c r="L19" s="15">
        <v>5</v>
      </c>
      <c r="M19" s="79">
        <v>12</v>
      </c>
      <c r="N19" s="94">
        <v>12</v>
      </c>
      <c r="O19" s="63">
        <v>2530</v>
      </c>
      <c r="P19" s="64">
        <f>Table22457891011234567891011121314151617181920212223242526272829303132333438244454647484950[[#This Row],[PEMBULATAN]]*O19</f>
        <v>30360</v>
      </c>
    </row>
    <row r="20" spans="1:16" ht="31.5" customHeight="1" x14ac:dyDescent="0.2">
      <c r="A20" s="13"/>
      <c r="B20" s="73"/>
      <c r="C20" s="71" t="s">
        <v>1856</v>
      </c>
      <c r="D20" s="76" t="s">
        <v>56</v>
      </c>
      <c r="E20" s="12">
        <v>44522</v>
      </c>
      <c r="F20" s="74" t="s">
        <v>1685</v>
      </c>
      <c r="G20" s="12">
        <v>44525</v>
      </c>
      <c r="H20" s="75" t="s">
        <v>1686</v>
      </c>
      <c r="I20" s="15">
        <v>95</v>
      </c>
      <c r="J20" s="15">
        <v>62</v>
      </c>
      <c r="K20" s="15">
        <v>45</v>
      </c>
      <c r="L20" s="15">
        <v>18</v>
      </c>
      <c r="M20" s="79">
        <v>66.262500000000003</v>
      </c>
      <c r="N20" s="94">
        <v>66.262500000000003</v>
      </c>
      <c r="O20" s="63">
        <v>2530</v>
      </c>
      <c r="P20" s="64">
        <f>Table22457891011234567891011121314151617181920212223242526272829303132333438244454647484950[[#This Row],[PEMBULATAN]]*O20</f>
        <v>167644.125</v>
      </c>
    </row>
    <row r="21" spans="1:16" ht="31.5" customHeight="1" x14ac:dyDescent="0.2">
      <c r="A21" s="13"/>
      <c r="B21" s="96"/>
      <c r="C21" s="71" t="s">
        <v>1857</v>
      </c>
      <c r="D21" s="76" t="s">
        <v>56</v>
      </c>
      <c r="E21" s="12">
        <v>44522</v>
      </c>
      <c r="F21" s="74" t="s">
        <v>1685</v>
      </c>
      <c r="G21" s="12">
        <v>44525</v>
      </c>
      <c r="H21" s="75" t="s">
        <v>1686</v>
      </c>
      <c r="I21" s="15">
        <v>92</v>
      </c>
      <c r="J21" s="15">
        <v>55</v>
      </c>
      <c r="K21" s="15">
        <v>40</v>
      </c>
      <c r="L21" s="15">
        <v>28</v>
      </c>
      <c r="M21" s="79">
        <v>50.6</v>
      </c>
      <c r="N21" s="94">
        <v>50.6</v>
      </c>
      <c r="O21" s="63">
        <v>2530</v>
      </c>
      <c r="P21" s="64">
        <f>Table22457891011234567891011121314151617181920212223242526272829303132333438244454647484950[[#This Row],[PEMBULATAN]]*O21</f>
        <v>128018</v>
      </c>
    </row>
    <row r="22" spans="1:16" ht="31.5" customHeight="1" x14ac:dyDescent="0.2">
      <c r="A22" s="13"/>
      <c r="B22" s="73" t="s">
        <v>1858</v>
      </c>
      <c r="C22" s="71" t="s">
        <v>1859</v>
      </c>
      <c r="D22" s="76" t="s">
        <v>56</v>
      </c>
      <c r="E22" s="12">
        <v>44522</v>
      </c>
      <c r="F22" s="74" t="s">
        <v>1685</v>
      </c>
      <c r="G22" s="12">
        <v>44525</v>
      </c>
      <c r="H22" s="75" t="s">
        <v>1686</v>
      </c>
      <c r="I22" s="15">
        <v>30</v>
      </c>
      <c r="J22" s="15">
        <v>20</v>
      </c>
      <c r="K22" s="15">
        <v>10</v>
      </c>
      <c r="L22" s="15">
        <v>2</v>
      </c>
      <c r="M22" s="79">
        <v>1.5</v>
      </c>
      <c r="N22" s="94">
        <v>3</v>
      </c>
      <c r="O22" s="63">
        <v>2530</v>
      </c>
      <c r="P22" s="64">
        <f>Table22457891011234567891011121314151617181920212223242526272829303132333438244454647484950[[#This Row],[PEMBULATAN]]*O22</f>
        <v>7590</v>
      </c>
    </row>
    <row r="23" spans="1:16" ht="31.5" customHeight="1" x14ac:dyDescent="0.2">
      <c r="A23" s="13"/>
      <c r="B23" s="73"/>
      <c r="C23" s="71" t="s">
        <v>1860</v>
      </c>
      <c r="D23" s="76" t="s">
        <v>56</v>
      </c>
      <c r="E23" s="12">
        <v>44522</v>
      </c>
      <c r="F23" s="74" t="s">
        <v>1685</v>
      </c>
      <c r="G23" s="12">
        <v>44525</v>
      </c>
      <c r="H23" s="75" t="s">
        <v>1686</v>
      </c>
      <c r="I23" s="15">
        <v>43</v>
      </c>
      <c r="J23" s="15">
        <v>20</v>
      </c>
      <c r="K23" s="15">
        <v>6</v>
      </c>
      <c r="L23" s="15">
        <v>1</v>
      </c>
      <c r="M23" s="79">
        <v>1.29</v>
      </c>
      <c r="N23" s="94">
        <v>1.29</v>
      </c>
      <c r="O23" s="63">
        <v>2530</v>
      </c>
      <c r="P23" s="64">
        <f>Table22457891011234567891011121314151617181920212223242526272829303132333438244454647484950[[#This Row],[PEMBULATAN]]*O23</f>
        <v>3263.7000000000003</v>
      </c>
    </row>
    <row r="24" spans="1:16" ht="31.5" customHeight="1" x14ac:dyDescent="0.2">
      <c r="A24" s="13"/>
      <c r="B24" s="73"/>
      <c r="C24" s="71" t="s">
        <v>1861</v>
      </c>
      <c r="D24" s="76" t="s">
        <v>56</v>
      </c>
      <c r="E24" s="12">
        <v>44522</v>
      </c>
      <c r="F24" s="74" t="s">
        <v>1685</v>
      </c>
      <c r="G24" s="12">
        <v>44525</v>
      </c>
      <c r="H24" s="75" t="s">
        <v>1686</v>
      </c>
      <c r="I24" s="15">
        <v>33</v>
      </c>
      <c r="J24" s="15">
        <v>15</v>
      </c>
      <c r="K24" s="15">
        <v>12</v>
      </c>
      <c r="L24" s="15">
        <v>1</v>
      </c>
      <c r="M24" s="79">
        <v>1.4850000000000001</v>
      </c>
      <c r="N24" s="94">
        <v>2</v>
      </c>
      <c r="O24" s="63">
        <v>2530</v>
      </c>
      <c r="P24" s="64">
        <f>Table22457891011234567891011121314151617181920212223242526272829303132333438244454647484950[[#This Row],[PEMBULATAN]]*O24</f>
        <v>5060</v>
      </c>
    </row>
    <row r="25" spans="1:16" ht="31.5" customHeight="1" x14ac:dyDescent="0.2">
      <c r="A25" s="13"/>
      <c r="B25" s="73"/>
      <c r="C25" s="71" t="s">
        <v>1862</v>
      </c>
      <c r="D25" s="76" t="s">
        <v>56</v>
      </c>
      <c r="E25" s="12">
        <v>44522</v>
      </c>
      <c r="F25" s="74" t="s">
        <v>1685</v>
      </c>
      <c r="G25" s="12">
        <v>44525</v>
      </c>
      <c r="H25" s="75" t="s">
        <v>1686</v>
      </c>
      <c r="I25" s="15">
        <v>70</v>
      </c>
      <c r="J25" s="15">
        <v>60</v>
      </c>
      <c r="K25" s="15">
        <v>42</v>
      </c>
      <c r="L25" s="15">
        <v>20</v>
      </c>
      <c r="M25" s="79">
        <v>44.1</v>
      </c>
      <c r="N25" s="94">
        <v>44.1</v>
      </c>
      <c r="O25" s="63">
        <v>2530</v>
      </c>
      <c r="P25" s="64">
        <f>Table22457891011234567891011121314151617181920212223242526272829303132333438244454647484950[[#This Row],[PEMBULATAN]]*O25</f>
        <v>111573</v>
      </c>
    </row>
    <row r="26" spans="1:16" ht="22.5" customHeight="1" x14ac:dyDescent="0.2">
      <c r="A26" s="116" t="s">
        <v>30</v>
      </c>
      <c r="B26" s="117"/>
      <c r="C26" s="117"/>
      <c r="D26" s="117"/>
      <c r="E26" s="117"/>
      <c r="F26" s="117"/>
      <c r="G26" s="117"/>
      <c r="H26" s="117"/>
      <c r="I26" s="117"/>
      <c r="J26" s="117"/>
      <c r="K26" s="117"/>
      <c r="L26" s="118"/>
      <c r="M26" s="77">
        <f>SUBTOTAL(109,Table22457891011234567891011121314151617181920212223242526272829303132333438244454647484950[KG VOLUME])</f>
        <v>482.71500000000003</v>
      </c>
      <c r="N26" s="67">
        <f>SUM(N3:N25)</f>
        <v>486.0675</v>
      </c>
      <c r="O26" s="119">
        <f>SUM(P3:P25)</f>
        <v>1229750.7749999999</v>
      </c>
      <c r="P26" s="120"/>
    </row>
    <row r="27" spans="1:16" ht="18" customHeight="1" x14ac:dyDescent="0.2">
      <c r="A27" s="84"/>
      <c r="B27" s="55" t="s">
        <v>42</v>
      </c>
      <c r="C27" s="54"/>
      <c r="D27" s="56" t="s">
        <v>43</v>
      </c>
      <c r="E27" s="84"/>
      <c r="F27" s="84"/>
      <c r="G27" s="84"/>
      <c r="H27" s="84"/>
      <c r="I27" s="84"/>
      <c r="J27" s="84"/>
      <c r="K27" s="84"/>
      <c r="L27" s="84"/>
      <c r="M27" s="85"/>
      <c r="N27" s="86" t="s">
        <v>51</v>
      </c>
      <c r="O27" s="87"/>
      <c r="P27" s="87">
        <f>O26*10%</f>
        <v>122975.0775</v>
      </c>
    </row>
    <row r="28" spans="1:16" ht="18" customHeight="1" thickBot="1" x14ac:dyDescent="0.25">
      <c r="A28" s="84"/>
      <c r="B28" s="55"/>
      <c r="C28" s="54"/>
      <c r="D28" s="56"/>
      <c r="E28" s="84"/>
      <c r="F28" s="84"/>
      <c r="G28" s="84"/>
      <c r="H28" s="84"/>
      <c r="I28" s="84"/>
      <c r="J28" s="84"/>
      <c r="K28" s="84"/>
      <c r="L28" s="84"/>
      <c r="M28" s="85"/>
      <c r="N28" s="88" t="s">
        <v>52</v>
      </c>
      <c r="O28" s="89"/>
      <c r="P28" s="89">
        <f>O26-P27</f>
        <v>1106775.6975</v>
      </c>
    </row>
    <row r="29" spans="1:16" ht="18" customHeight="1" x14ac:dyDescent="0.2">
      <c r="A29" s="10"/>
      <c r="H29" s="62"/>
      <c r="N29" s="61" t="s">
        <v>31</v>
      </c>
      <c r="P29" s="68">
        <f>P28*1%</f>
        <v>11067.756975</v>
      </c>
    </row>
    <row r="30" spans="1:16" ht="18" customHeight="1" thickBot="1" x14ac:dyDescent="0.25">
      <c r="A30" s="10"/>
      <c r="H30" s="62"/>
      <c r="N30" s="61" t="s">
        <v>53</v>
      </c>
      <c r="P30" s="70">
        <f>P28*2%</f>
        <v>22135.51395</v>
      </c>
    </row>
    <row r="31" spans="1:16" ht="18" customHeight="1" x14ac:dyDescent="0.2">
      <c r="A31" s="10"/>
      <c r="H31" s="62"/>
      <c r="N31" s="65" t="s">
        <v>32</v>
      </c>
      <c r="O31" s="66"/>
      <c r="P31" s="69">
        <f>P28+P29-P30</f>
        <v>1095707.940525</v>
      </c>
    </row>
    <row r="33" spans="1:16" x14ac:dyDescent="0.2">
      <c r="A33" s="10"/>
      <c r="H33" s="62"/>
      <c r="P33" s="70"/>
    </row>
    <row r="34" spans="1:16" x14ac:dyDescent="0.2">
      <c r="A34" s="10"/>
      <c r="H34" s="62"/>
      <c r="O34" s="57"/>
      <c r="P34" s="70"/>
    </row>
    <row r="35" spans="1:16" s="3" customFormat="1" x14ac:dyDescent="0.25">
      <c r="A35" s="10"/>
      <c r="B35" s="2"/>
      <c r="C35" s="2"/>
      <c r="E35" s="11"/>
      <c r="H35" s="62"/>
      <c r="N35" s="14"/>
      <c r="O35" s="14"/>
      <c r="P35" s="14"/>
    </row>
    <row r="36" spans="1:16" s="3" customFormat="1" x14ac:dyDescent="0.25">
      <c r="A36" s="10"/>
      <c r="B36" s="2"/>
      <c r="C36" s="2"/>
      <c r="E36" s="11"/>
      <c r="H36" s="62"/>
      <c r="N36" s="14"/>
      <c r="O36" s="14"/>
      <c r="P36" s="14"/>
    </row>
    <row r="37" spans="1:16" s="3" customFormat="1" x14ac:dyDescent="0.25">
      <c r="A37" s="10"/>
      <c r="B37" s="2"/>
      <c r="C37" s="2"/>
      <c r="E37" s="11"/>
      <c r="H37" s="62"/>
      <c r="N37" s="14"/>
      <c r="O37" s="14"/>
      <c r="P37" s="14"/>
    </row>
    <row r="38" spans="1:16" s="3" customFormat="1" x14ac:dyDescent="0.25">
      <c r="A38" s="10"/>
      <c r="B38" s="2"/>
      <c r="C38" s="2"/>
      <c r="E38" s="11"/>
      <c r="H38" s="62"/>
      <c r="N38" s="14"/>
      <c r="O38" s="14"/>
      <c r="P38" s="14"/>
    </row>
    <row r="39" spans="1:16" s="3" customFormat="1" x14ac:dyDescent="0.25">
      <c r="A39" s="10"/>
      <c r="B39" s="2"/>
      <c r="C39" s="2"/>
      <c r="E39" s="11"/>
      <c r="H39" s="62"/>
      <c r="N39" s="14"/>
      <c r="O39" s="14"/>
      <c r="P39" s="14"/>
    </row>
    <row r="40" spans="1:16" s="3" customFormat="1" x14ac:dyDescent="0.25">
      <c r="A40" s="10"/>
      <c r="B40" s="2"/>
      <c r="C40" s="2"/>
      <c r="E40" s="11"/>
      <c r="H40" s="62"/>
      <c r="N40" s="14"/>
      <c r="O40" s="14"/>
      <c r="P40" s="14"/>
    </row>
    <row r="41" spans="1:16" s="3" customFormat="1" x14ac:dyDescent="0.25">
      <c r="A41" s="10"/>
      <c r="B41" s="2"/>
      <c r="C41" s="2"/>
      <c r="E41" s="11"/>
      <c r="H41" s="62"/>
      <c r="N41" s="14"/>
      <c r="O41" s="14"/>
      <c r="P41" s="14"/>
    </row>
    <row r="42" spans="1:16" s="3" customFormat="1" x14ac:dyDescent="0.25">
      <c r="A42" s="10"/>
      <c r="B42" s="2"/>
      <c r="C42" s="2"/>
      <c r="E42" s="11"/>
      <c r="H42" s="62"/>
      <c r="N42" s="14"/>
      <c r="O42" s="14"/>
      <c r="P42" s="14"/>
    </row>
    <row r="43" spans="1:16" s="3" customFormat="1" x14ac:dyDescent="0.25">
      <c r="A43" s="10"/>
      <c r="B43" s="2"/>
      <c r="C43" s="2"/>
      <c r="E43" s="11"/>
      <c r="H43" s="62"/>
      <c r="N43" s="14"/>
      <c r="O43" s="14"/>
      <c r="P43" s="14"/>
    </row>
    <row r="44" spans="1:16" s="3" customFormat="1" x14ac:dyDescent="0.25">
      <c r="A44" s="10"/>
      <c r="B44" s="2"/>
      <c r="C44" s="2"/>
      <c r="E44" s="11"/>
      <c r="H44" s="62"/>
      <c r="N44" s="14"/>
      <c r="O44" s="14"/>
      <c r="P44" s="14"/>
    </row>
    <row r="45" spans="1:16" s="3" customFormat="1" x14ac:dyDescent="0.25">
      <c r="A45" s="10"/>
      <c r="B45" s="2"/>
      <c r="C45" s="2"/>
      <c r="E45" s="11"/>
      <c r="H45" s="62"/>
      <c r="N45" s="14"/>
      <c r="O45" s="14"/>
      <c r="P45" s="14"/>
    </row>
    <row r="46" spans="1:16" s="3" customFormat="1" x14ac:dyDescent="0.25">
      <c r="A46" s="10"/>
      <c r="B46" s="2"/>
      <c r="C46" s="2"/>
      <c r="E46" s="11"/>
      <c r="H46" s="62"/>
      <c r="N46" s="14"/>
      <c r="O46" s="14"/>
      <c r="P46" s="14"/>
    </row>
  </sheetData>
  <mergeCells count="2">
    <mergeCell ref="A26:L26"/>
    <mergeCell ref="O26:P26"/>
  </mergeCells>
  <conditionalFormatting sqref="B3:B25">
    <cfRule type="duplicateValues" dxfId="399" priority="77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75"/>
  <sheetViews>
    <sheetView workbookViewId="0">
      <pane xSplit="7" ySplit="2" topLeftCell="H48" activePane="bottomRight" state="frozen"/>
      <selection pane="topRight" activeCell="H1" sqref="H1"/>
      <selection pane="bottomLeft" activeCell="A3" sqref="A3"/>
      <selection pane="bottomRight" activeCell="D51" sqref="D51"/>
    </sheetView>
  </sheetViews>
  <sheetFormatPr defaultRowHeight="15" x14ac:dyDescent="0.2"/>
  <cols>
    <col min="1" max="1" width="8" style="4" customWidth="1"/>
    <col min="2" max="2" width="20.140625" style="2" customWidth="1"/>
    <col min="3" max="3" width="15.28515625" style="2" customWidth="1"/>
    <col min="4" max="4" width="10.7109375" style="3" customWidth="1"/>
    <col min="5" max="5" width="8" style="11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8" t="s">
        <v>44</v>
      </c>
      <c r="B2" s="7" t="s">
        <v>7</v>
      </c>
      <c r="C2" s="7" t="s">
        <v>0</v>
      </c>
      <c r="D2" s="7" t="s">
        <v>1</v>
      </c>
      <c r="E2" s="59" t="s">
        <v>4</v>
      </c>
      <c r="F2" s="7" t="s">
        <v>3</v>
      </c>
      <c r="G2" s="7" t="s">
        <v>5</v>
      </c>
      <c r="H2" s="59" t="s">
        <v>2</v>
      </c>
      <c r="I2" s="7" t="s">
        <v>39</v>
      </c>
      <c r="J2" s="7" t="s">
        <v>40</v>
      </c>
      <c r="K2" s="7" t="s">
        <v>41</v>
      </c>
      <c r="L2" s="60" t="s">
        <v>45</v>
      </c>
      <c r="M2" s="60" t="s">
        <v>46</v>
      </c>
      <c r="N2" s="60" t="s">
        <v>6</v>
      </c>
      <c r="O2" s="60" t="s">
        <v>47</v>
      </c>
      <c r="P2" s="60" t="s">
        <v>48</v>
      </c>
    </row>
    <row r="3" spans="1:16" ht="26.25" customHeight="1" x14ac:dyDescent="0.2">
      <c r="A3" s="81">
        <v>406074</v>
      </c>
      <c r="B3" s="72" t="s">
        <v>1863</v>
      </c>
      <c r="C3" s="8" t="s">
        <v>1864</v>
      </c>
      <c r="D3" s="74" t="s">
        <v>56</v>
      </c>
      <c r="E3" s="12">
        <v>44522</v>
      </c>
      <c r="F3" s="74" t="s">
        <v>1685</v>
      </c>
      <c r="G3" s="12">
        <v>44525</v>
      </c>
      <c r="H3" s="9" t="s">
        <v>1686</v>
      </c>
      <c r="I3" s="1">
        <v>80</v>
      </c>
      <c r="J3" s="1">
        <v>60</v>
      </c>
      <c r="K3" s="1">
        <v>30</v>
      </c>
      <c r="L3" s="1">
        <v>22</v>
      </c>
      <c r="M3" s="78">
        <v>36</v>
      </c>
      <c r="N3" s="94">
        <v>36</v>
      </c>
      <c r="O3" s="63">
        <v>2530</v>
      </c>
      <c r="P3" s="64">
        <f>Table2245789101123456789101112131415161718192021222324252627282930313233343824445464748495051[[#This Row],[PEMBULATAN]]*O3</f>
        <v>91080</v>
      </c>
    </row>
    <row r="4" spans="1:16" ht="26.25" customHeight="1" x14ac:dyDescent="0.2">
      <c r="A4" s="13"/>
      <c r="B4" s="73"/>
      <c r="C4" s="71" t="s">
        <v>1865</v>
      </c>
      <c r="D4" s="76" t="s">
        <v>56</v>
      </c>
      <c r="E4" s="12">
        <v>44522</v>
      </c>
      <c r="F4" s="74" t="s">
        <v>1685</v>
      </c>
      <c r="G4" s="12">
        <v>44525</v>
      </c>
      <c r="H4" s="75" t="s">
        <v>1686</v>
      </c>
      <c r="I4" s="15">
        <v>86</v>
      </c>
      <c r="J4" s="15">
        <v>65</v>
      </c>
      <c r="K4" s="15">
        <v>32</v>
      </c>
      <c r="L4" s="15">
        <v>20</v>
      </c>
      <c r="M4" s="79">
        <v>44.72</v>
      </c>
      <c r="N4" s="94">
        <v>44.72</v>
      </c>
      <c r="O4" s="63">
        <v>2530</v>
      </c>
      <c r="P4" s="64">
        <f>Table2245789101123456789101112131415161718192021222324252627282930313233343824445464748495051[[#This Row],[PEMBULATAN]]*O4</f>
        <v>113141.59999999999</v>
      </c>
    </row>
    <row r="5" spans="1:16" ht="26.25" customHeight="1" x14ac:dyDescent="0.2">
      <c r="A5" s="13"/>
      <c r="B5" s="73"/>
      <c r="C5" s="71" t="s">
        <v>1866</v>
      </c>
      <c r="D5" s="76" t="s">
        <v>56</v>
      </c>
      <c r="E5" s="12">
        <v>44522</v>
      </c>
      <c r="F5" s="74" t="s">
        <v>1685</v>
      </c>
      <c r="G5" s="12">
        <v>44525</v>
      </c>
      <c r="H5" s="75" t="s">
        <v>1686</v>
      </c>
      <c r="I5" s="15">
        <v>98</v>
      </c>
      <c r="J5" s="15">
        <v>64</v>
      </c>
      <c r="K5" s="15">
        <v>33</v>
      </c>
      <c r="L5" s="15">
        <v>27</v>
      </c>
      <c r="M5" s="79">
        <v>51.744</v>
      </c>
      <c r="N5" s="94">
        <v>51.744</v>
      </c>
      <c r="O5" s="63">
        <v>2530</v>
      </c>
      <c r="P5" s="64">
        <f>Table2245789101123456789101112131415161718192021222324252627282930313233343824445464748495051[[#This Row],[PEMBULATAN]]*O5</f>
        <v>130912.31999999999</v>
      </c>
    </row>
    <row r="6" spans="1:16" ht="26.25" customHeight="1" x14ac:dyDescent="0.2">
      <c r="A6" s="13"/>
      <c r="B6" s="73"/>
      <c r="C6" s="71" t="s">
        <v>1867</v>
      </c>
      <c r="D6" s="76" t="s">
        <v>56</v>
      </c>
      <c r="E6" s="12">
        <v>44522</v>
      </c>
      <c r="F6" s="74" t="s">
        <v>1685</v>
      </c>
      <c r="G6" s="12">
        <v>44525</v>
      </c>
      <c r="H6" s="75" t="s">
        <v>1686</v>
      </c>
      <c r="I6" s="15">
        <v>96</v>
      </c>
      <c r="J6" s="15">
        <v>52</v>
      </c>
      <c r="K6" s="15">
        <v>35</v>
      </c>
      <c r="L6" s="15">
        <v>25</v>
      </c>
      <c r="M6" s="79">
        <v>43.68</v>
      </c>
      <c r="N6" s="94">
        <v>43.68</v>
      </c>
      <c r="O6" s="63">
        <v>2530</v>
      </c>
      <c r="P6" s="64">
        <f>Table2245789101123456789101112131415161718192021222324252627282930313233343824445464748495051[[#This Row],[PEMBULATAN]]*O6</f>
        <v>110510.39999999999</v>
      </c>
    </row>
    <row r="7" spans="1:16" ht="26.25" customHeight="1" x14ac:dyDescent="0.2">
      <c r="A7" s="13"/>
      <c r="B7" s="73"/>
      <c r="C7" s="71" t="s">
        <v>1868</v>
      </c>
      <c r="D7" s="76" t="s">
        <v>56</v>
      </c>
      <c r="E7" s="12">
        <v>44522</v>
      </c>
      <c r="F7" s="74" t="s">
        <v>1685</v>
      </c>
      <c r="G7" s="12">
        <v>44525</v>
      </c>
      <c r="H7" s="75" t="s">
        <v>1686</v>
      </c>
      <c r="I7" s="15">
        <v>93</v>
      </c>
      <c r="J7" s="15">
        <v>65</v>
      </c>
      <c r="K7" s="15">
        <v>36</v>
      </c>
      <c r="L7" s="15">
        <v>27</v>
      </c>
      <c r="M7" s="79">
        <v>54.405000000000001</v>
      </c>
      <c r="N7" s="94">
        <v>55</v>
      </c>
      <c r="O7" s="63">
        <v>2530</v>
      </c>
      <c r="P7" s="64">
        <f>Table2245789101123456789101112131415161718192021222324252627282930313233343824445464748495051[[#This Row],[PEMBULATAN]]*O7</f>
        <v>139150</v>
      </c>
    </row>
    <row r="8" spans="1:16" ht="26.25" customHeight="1" x14ac:dyDescent="0.2">
      <c r="A8" s="13"/>
      <c r="B8" s="73"/>
      <c r="C8" s="71" t="s">
        <v>1869</v>
      </c>
      <c r="D8" s="76" t="s">
        <v>56</v>
      </c>
      <c r="E8" s="12">
        <v>44522</v>
      </c>
      <c r="F8" s="74" t="s">
        <v>1685</v>
      </c>
      <c r="G8" s="12">
        <v>44525</v>
      </c>
      <c r="H8" s="75" t="s">
        <v>1686</v>
      </c>
      <c r="I8" s="15">
        <v>59</v>
      </c>
      <c r="J8" s="15">
        <v>43</v>
      </c>
      <c r="K8" s="15">
        <v>19</v>
      </c>
      <c r="L8" s="15">
        <v>7</v>
      </c>
      <c r="M8" s="79">
        <v>12.050750000000001</v>
      </c>
      <c r="N8" s="94">
        <v>12.050750000000001</v>
      </c>
      <c r="O8" s="63">
        <v>2530</v>
      </c>
      <c r="P8" s="64">
        <f>Table2245789101123456789101112131415161718192021222324252627282930313233343824445464748495051[[#This Row],[PEMBULATAN]]*O8</f>
        <v>30488.397500000003</v>
      </c>
    </row>
    <row r="9" spans="1:16" ht="26.25" customHeight="1" x14ac:dyDescent="0.2">
      <c r="A9" s="13"/>
      <c r="B9" s="73"/>
      <c r="C9" s="71" t="s">
        <v>1870</v>
      </c>
      <c r="D9" s="76" t="s">
        <v>56</v>
      </c>
      <c r="E9" s="12">
        <v>44522</v>
      </c>
      <c r="F9" s="74" t="s">
        <v>1685</v>
      </c>
      <c r="G9" s="12">
        <v>44525</v>
      </c>
      <c r="H9" s="75" t="s">
        <v>1686</v>
      </c>
      <c r="I9" s="15">
        <v>50</v>
      </c>
      <c r="J9" s="15">
        <v>35</v>
      </c>
      <c r="K9" s="15">
        <v>12</v>
      </c>
      <c r="L9" s="15">
        <v>2</v>
      </c>
      <c r="M9" s="79">
        <v>5.25</v>
      </c>
      <c r="N9" s="94">
        <v>5.25</v>
      </c>
      <c r="O9" s="63">
        <v>2530</v>
      </c>
      <c r="P9" s="64">
        <f>Table2245789101123456789101112131415161718192021222324252627282930313233343824445464748495051[[#This Row],[PEMBULATAN]]*O9</f>
        <v>13282.5</v>
      </c>
    </row>
    <row r="10" spans="1:16" ht="26.25" customHeight="1" x14ac:dyDescent="0.2">
      <c r="A10" s="13"/>
      <c r="B10" s="73"/>
      <c r="C10" s="71" t="s">
        <v>1871</v>
      </c>
      <c r="D10" s="76" t="s">
        <v>56</v>
      </c>
      <c r="E10" s="12">
        <v>44522</v>
      </c>
      <c r="F10" s="74" t="s">
        <v>1685</v>
      </c>
      <c r="G10" s="12">
        <v>44525</v>
      </c>
      <c r="H10" s="75" t="s">
        <v>1686</v>
      </c>
      <c r="I10" s="15">
        <v>52</v>
      </c>
      <c r="J10" s="15">
        <v>40</v>
      </c>
      <c r="K10" s="15">
        <v>20</v>
      </c>
      <c r="L10" s="15">
        <v>9</v>
      </c>
      <c r="M10" s="79">
        <v>10.4</v>
      </c>
      <c r="N10" s="94">
        <v>11</v>
      </c>
      <c r="O10" s="63">
        <v>2530</v>
      </c>
      <c r="P10" s="64">
        <f>Table2245789101123456789101112131415161718192021222324252627282930313233343824445464748495051[[#This Row],[PEMBULATAN]]*O10</f>
        <v>27830</v>
      </c>
    </row>
    <row r="11" spans="1:16" ht="26.25" customHeight="1" x14ac:dyDescent="0.2">
      <c r="A11" s="13"/>
      <c r="B11" s="73"/>
      <c r="C11" s="71" t="s">
        <v>1872</v>
      </c>
      <c r="D11" s="76" t="s">
        <v>56</v>
      </c>
      <c r="E11" s="12">
        <v>44522</v>
      </c>
      <c r="F11" s="74" t="s">
        <v>1685</v>
      </c>
      <c r="G11" s="12">
        <v>44525</v>
      </c>
      <c r="H11" s="75" t="s">
        <v>1686</v>
      </c>
      <c r="I11" s="15">
        <v>35</v>
      </c>
      <c r="J11" s="15">
        <v>25</v>
      </c>
      <c r="K11" s="15">
        <v>30</v>
      </c>
      <c r="L11" s="15">
        <v>12</v>
      </c>
      <c r="M11" s="79">
        <v>6.5625</v>
      </c>
      <c r="N11" s="94">
        <v>12</v>
      </c>
      <c r="O11" s="63">
        <v>2530</v>
      </c>
      <c r="P11" s="64">
        <f>Table2245789101123456789101112131415161718192021222324252627282930313233343824445464748495051[[#This Row],[PEMBULATAN]]*O11</f>
        <v>30360</v>
      </c>
    </row>
    <row r="12" spans="1:16" ht="26.25" customHeight="1" x14ac:dyDescent="0.2">
      <c r="A12" s="13"/>
      <c r="B12" s="73"/>
      <c r="C12" s="71" t="s">
        <v>1873</v>
      </c>
      <c r="D12" s="76" t="s">
        <v>56</v>
      </c>
      <c r="E12" s="12">
        <v>44522</v>
      </c>
      <c r="F12" s="74" t="s">
        <v>1685</v>
      </c>
      <c r="G12" s="12">
        <v>44525</v>
      </c>
      <c r="H12" s="75" t="s">
        <v>1686</v>
      </c>
      <c r="I12" s="15">
        <v>53</v>
      </c>
      <c r="J12" s="15">
        <v>40</v>
      </c>
      <c r="K12" s="15">
        <v>30</v>
      </c>
      <c r="L12" s="15">
        <v>5</v>
      </c>
      <c r="M12" s="79">
        <v>15.9</v>
      </c>
      <c r="N12" s="94">
        <v>15.9</v>
      </c>
      <c r="O12" s="63">
        <v>2530</v>
      </c>
      <c r="P12" s="64">
        <f>Table2245789101123456789101112131415161718192021222324252627282930313233343824445464748495051[[#This Row],[PEMBULATAN]]*O12</f>
        <v>40227</v>
      </c>
    </row>
    <row r="13" spans="1:16" ht="26.25" customHeight="1" x14ac:dyDescent="0.2">
      <c r="A13" s="13"/>
      <c r="B13" s="73"/>
      <c r="C13" s="71" t="s">
        <v>1874</v>
      </c>
      <c r="D13" s="76" t="s">
        <v>56</v>
      </c>
      <c r="E13" s="12">
        <v>44522</v>
      </c>
      <c r="F13" s="74" t="s">
        <v>1685</v>
      </c>
      <c r="G13" s="12">
        <v>44525</v>
      </c>
      <c r="H13" s="75" t="s">
        <v>1686</v>
      </c>
      <c r="I13" s="15">
        <v>50</v>
      </c>
      <c r="J13" s="15">
        <v>50</v>
      </c>
      <c r="K13" s="15">
        <v>30</v>
      </c>
      <c r="L13" s="15">
        <v>11</v>
      </c>
      <c r="M13" s="79">
        <v>18.75</v>
      </c>
      <c r="N13" s="94">
        <v>18.75</v>
      </c>
      <c r="O13" s="63">
        <v>2530</v>
      </c>
      <c r="P13" s="64">
        <f>Table2245789101123456789101112131415161718192021222324252627282930313233343824445464748495051[[#This Row],[PEMBULATAN]]*O13</f>
        <v>47437.5</v>
      </c>
    </row>
    <row r="14" spans="1:16" ht="26.25" customHeight="1" x14ac:dyDescent="0.2">
      <c r="A14" s="13"/>
      <c r="B14" s="73"/>
      <c r="C14" s="71" t="s">
        <v>1875</v>
      </c>
      <c r="D14" s="76" t="s">
        <v>56</v>
      </c>
      <c r="E14" s="12">
        <v>44522</v>
      </c>
      <c r="F14" s="74" t="s">
        <v>1685</v>
      </c>
      <c r="G14" s="12">
        <v>44525</v>
      </c>
      <c r="H14" s="75" t="s">
        <v>1686</v>
      </c>
      <c r="I14" s="15">
        <v>60</v>
      </c>
      <c r="J14" s="15">
        <v>51</v>
      </c>
      <c r="K14" s="15">
        <v>25</v>
      </c>
      <c r="L14" s="15">
        <v>27</v>
      </c>
      <c r="M14" s="79">
        <v>19.125</v>
      </c>
      <c r="N14" s="94">
        <v>27</v>
      </c>
      <c r="O14" s="63">
        <v>2530</v>
      </c>
      <c r="P14" s="64">
        <f>Table2245789101123456789101112131415161718192021222324252627282930313233343824445464748495051[[#This Row],[PEMBULATAN]]*O14</f>
        <v>68310</v>
      </c>
    </row>
    <row r="15" spans="1:16" ht="26.25" customHeight="1" x14ac:dyDescent="0.2">
      <c r="A15" s="13"/>
      <c r="B15" s="73"/>
      <c r="C15" s="71" t="s">
        <v>1876</v>
      </c>
      <c r="D15" s="76" t="s">
        <v>56</v>
      </c>
      <c r="E15" s="12">
        <v>44522</v>
      </c>
      <c r="F15" s="74" t="s">
        <v>1685</v>
      </c>
      <c r="G15" s="12">
        <v>44525</v>
      </c>
      <c r="H15" s="75" t="s">
        <v>1686</v>
      </c>
      <c r="I15" s="15">
        <v>122</v>
      </c>
      <c r="J15" s="15">
        <v>40</v>
      </c>
      <c r="K15" s="15">
        <v>12</v>
      </c>
      <c r="L15" s="15">
        <v>15</v>
      </c>
      <c r="M15" s="79">
        <v>14.64</v>
      </c>
      <c r="N15" s="94">
        <v>15</v>
      </c>
      <c r="O15" s="63">
        <v>2530</v>
      </c>
      <c r="P15" s="64">
        <f>Table2245789101123456789101112131415161718192021222324252627282930313233343824445464748495051[[#This Row],[PEMBULATAN]]*O15</f>
        <v>37950</v>
      </c>
    </row>
    <row r="16" spans="1:16" ht="26.25" customHeight="1" x14ac:dyDescent="0.2">
      <c r="A16" s="13"/>
      <c r="B16" s="73"/>
      <c r="C16" s="71" t="s">
        <v>1877</v>
      </c>
      <c r="D16" s="76" t="s">
        <v>56</v>
      </c>
      <c r="E16" s="12">
        <v>44522</v>
      </c>
      <c r="F16" s="74" t="s">
        <v>1685</v>
      </c>
      <c r="G16" s="12">
        <v>44525</v>
      </c>
      <c r="H16" s="75" t="s">
        <v>1686</v>
      </c>
      <c r="I16" s="15">
        <v>43</v>
      </c>
      <c r="J16" s="15">
        <v>43</v>
      </c>
      <c r="K16" s="15">
        <v>13</v>
      </c>
      <c r="L16" s="15">
        <v>2</v>
      </c>
      <c r="M16" s="79">
        <v>6.0092499999999998</v>
      </c>
      <c r="N16" s="94">
        <v>6.0092499999999998</v>
      </c>
      <c r="O16" s="63">
        <v>2530</v>
      </c>
      <c r="P16" s="64">
        <f>Table2245789101123456789101112131415161718192021222324252627282930313233343824445464748495051[[#This Row],[PEMBULATAN]]*O16</f>
        <v>15203.4025</v>
      </c>
    </row>
    <row r="17" spans="1:16" ht="26.25" customHeight="1" x14ac:dyDescent="0.2">
      <c r="A17" s="13"/>
      <c r="B17" s="73"/>
      <c r="C17" s="71" t="s">
        <v>1878</v>
      </c>
      <c r="D17" s="76" t="s">
        <v>56</v>
      </c>
      <c r="E17" s="12">
        <v>44522</v>
      </c>
      <c r="F17" s="74" t="s">
        <v>1685</v>
      </c>
      <c r="G17" s="12">
        <v>44525</v>
      </c>
      <c r="H17" s="75" t="s">
        <v>1686</v>
      </c>
      <c r="I17" s="15">
        <v>80</v>
      </c>
      <c r="J17" s="15">
        <v>65</v>
      </c>
      <c r="K17" s="15">
        <v>55</v>
      </c>
      <c r="L17" s="15">
        <v>20</v>
      </c>
      <c r="M17" s="79">
        <v>71.5</v>
      </c>
      <c r="N17" s="94">
        <v>73</v>
      </c>
      <c r="O17" s="63">
        <v>2530</v>
      </c>
      <c r="P17" s="64">
        <f>Table2245789101123456789101112131415161718192021222324252627282930313233343824445464748495051[[#This Row],[PEMBULATAN]]*O17</f>
        <v>184690</v>
      </c>
    </row>
    <row r="18" spans="1:16" ht="26.25" customHeight="1" x14ac:dyDescent="0.2">
      <c r="A18" s="13"/>
      <c r="B18" s="73"/>
      <c r="C18" s="71" t="s">
        <v>1879</v>
      </c>
      <c r="D18" s="76" t="s">
        <v>56</v>
      </c>
      <c r="E18" s="12">
        <v>44522</v>
      </c>
      <c r="F18" s="74" t="s">
        <v>1685</v>
      </c>
      <c r="G18" s="12">
        <v>44525</v>
      </c>
      <c r="H18" s="75" t="s">
        <v>1686</v>
      </c>
      <c r="I18" s="15">
        <v>84</v>
      </c>
      <c r="J18" s="15">
        <v>30</v>
      </c>
      <c r="K18" s="15">
        <v>10</v>
      </c>
      <c r="L18" s="15">
        <v>4</v>
      </c>
      <c r="M18" s="79">
        <v>6.3</v>
      </c>
      <c r="N18" s="94">
        <v>7</v>
      </c>
      <c r="O18" s="63">
        <v>2530</v>
      </c>
      <c r="P18" s="64">
        <f>Table2245789101123456789101112131415161718192021222324252627282930313233343824445464748495051[[#This Row],[PEMBULATAN]]*O18</f>
        <v>17710</v>
      </c>
    </row>
    <row r="19" spans="1:16" ht="26.25" customHeight="1" x14ac:dyDescent="0.2">
      <c r="A19" s="13"/>
      <c r="B19" s="73"/>
      <c r="C19" s="71" t="s">
        <v>1880</v>
      </c>
      <c r="D19" s="76" t="s">
        <v>56</v>
      </c>
      <c r="E19" s="12">
        <v>44522</v>
      </c>
      <c r="F19" s="74" t="s">
        <v>1685</v>
      </c>
      <c r="G19" s="12">
        <v>44525</v>
      </c>
      <c r="H19" s="75" t="s">
        <v>1686</v>
      </c>
      <c r="I19" s="15">
        <v>86</v>
      </c>
      <c r="J19" s="15">
        <v>63</v>
      </c>
      <c r="K19" s="15">
        <v>24</v>
      </c>
      <c r="L19" s="15">
        <v>7</v>
      </c>
      <c r="M19" s="79">
        <v>32.508000000000003</v>
      </c>
      <c r="N19" s="94">
        <v>32.508000000000003</v>
      </c>
      <c r="O19" s="63">
        <v>2530</v>
      </c>
      <c r="P19" s="64">
        <f>Table2245789101123456789101112131415161718192021222324252627282930313233343824445464748495051[[#This Row],[PEMBULATAN]]*O19</f>
        <v>82245.240000000005</v>
      </c>
    </row>
    <row r="20" spans="1:16" ht="26.25" customHeight="1" x14ac:dyDescent="0.2">
      <c r="A20" s="13"/>
      <c r="B20" s="73"/>
      <c r="C20" s="71" t="s">
        <v>1881</v>
      </c>
      <c r="D20" s="76" t="s">
        <v>56</v>
      </c>
      <c r="E20" s="12">
        <v>44522</v>
      </c>
      <c r="F20" s="74" t="s">
        <v>1685</v>
      </c>
      <c r="G20" s="12">
        <v>44525</v>
      </c>
      <c r="H20" s="75" t="s">
        <v>1686</v>
      </c>
      <c r="I20" s="15">
        <v>50</v>
      </c>
      <c r="J20" s="15">
        <v>45</v>
      </c>
      <c r="K20" s="15">
        <v>20</v>
      </c>
      <c r="L20" s="15">
        <v>10</v>
      </c>
      <c r="M20" s="79">
        <v>11.25</v>
      </c>
      <c r="N20" s="94">
        <v>11.25</v>
      </c>
      <c r="O20" s="63">
        <v>2530</v>
      </c>
      <c r="P20" s="64">
        <f>Table2245789101123456789101112131415161718192021222324252627282930313233343824445464748495051[[#This Row],[PEMBULATAN]]*O20</f>
        <v>28462.5</v>
      </c>
    </row>
    <row r="21" spans="1:16" ht="26.25" customHeight="1" x14ac:dyDescent="0.2">
      <c r="A21" s="13"/>
      <c r="B21" s="73"/>
      <c r="C21" s="71" t="s">
        <v>1882</v>
      </c>
      <c r="D21" s="76" t="s">
        <v>56</v>
      </c>
      <c r="E21" s="12">
        <v>44522</v>
      </c>
      <c r="F21" s="74" t="s">
        <v>1685</v>
      </c>
      <c r="G21" s="12">
        <v>44525</v>
      </c>
      <c r="H21" s="75" t="s">
        <v>1686</v>
      </c>
      <c r="I21" s="15">
        <v>86</v>
      </c>
      <c r="J21" s="15">
        <v>65</v>
      </c>
      <c r="K21" s="15">
        <v>32</v>
      </c>
      <c r="L21" s="15">
        <v>16</v>
      </c>
      <c r="M21" s="79">
        <v>44.72</v>
      </c>
      <c r="N21" s="94">
        <v>44.72</v>
      </c>
      <c r="O21" s="63">
        <v>2530</v>
      </c>
      <c r="P21" s="64">
        <f>Table2245789101123456789101112131415161718192021222324252627282930313233343824445464748495051[[#This Row],[PEMBULATAN]]*O21</f>
        <v>113141.59999999999</v>
      </c>
    </row>
    <row r="22" spans="1:16" ht="26.25" customHeight="1" x14ac:dyDescent="0.2">
      <c r="A22" s="13"/>
      <c r="B22" s="73"/>
      <c r="C22" s="71" t="s">
        <v>1883</v>
      </c>
      <c r="D22" s="76" t="s">
        <v>56</v>
      </c>
      <c r="E22" s="12">
        <v>44522</v>
      </c>
      <c r="F22" s="74" t="s">
        <v>1685</v>
      </c>
      <c r="G22" s="12">
        <v>44525</v>
      </c>
      <c r="H22" s="75" t="s">
        <v>1686</v>
      </c>
      <c r="I22" s="15">
        <v>60</v>
      </c>
      <c r="J22" s="15">
        <v>45</v>
      </c>
      <c r="K22" s="15">
        <v>15</v>
      </c>
      <c r="L22" s="15">
        <v>6</v>
      </c>
      <c r="M22" s="79">
        <v>10.125</v>
      </c>
      <c r="N22" s="94">
        <v>10.125</v>
      </c>
      <c r="O22" s="63">
        <v>2530</v>
      </c>
      <c r="P22" s="64">
        <f>Table2245789101123456789101112131415161718192021222324252627282930313233343824445464748495051[[#This Row],[PEMBULATAN]]*O22</f>
        <v>25616.25</v>
      </c>
    </row>
    <row r="23" spans="1:16" ht="26.25" customHeight="1" x14ac:dyDescent="0.2">
      <c r="A23" s="13"/>
      <c r="B23" s="73"/>
      <c r="C23" s="71" t="s">
        <v>1884</v>
      </c>
      <c r="D23" s="76" t="s">
        <v>56</v>
      </c>
      <c r="E23" s="12">
        <v>44522</v>
      </c>
      <c r="F23" s="74" t="s">
        <v>1685</v>
      </c>
      <c r="G23" s="12">
        <v>44525</v>
      </c>
      <c r="H23" s="75" t="s">
        <v>1686</v>
      </c>
      <c r="I23" s="15">
        <v>60</v>
      </c>
      <c r="J23" s="15">
        <v>60</v>
      </c>
      <c r="K23" s="15">
        <v>12</v>
      </c>
      <c r="L23" s="15">
        <v>6</v>
      </c>
      <c r="M23" s="79">
        <v>10.8</v>
      </c>
      <c r="N23" s="94">
        <v>10.8</v>
      </c>
      <c r="O23" s="63">
        <v>2530</v>
      </c>
      <c r="P23" s="64">
        <f>Table2245789101123456789101112131415161718192021222324252627282930313233343824445464748495051[[#This Row],[PEMBULATAN]]*O23</f>
        <v>27324</v>
      </c>
    </row>
    <row r="24" spans="1:16" ht="26.25" customHeight="1" x14ac:dyDescent="0.2">
      <c r="A24" s="13"/>
      <c r="B24" s="73"/>
      <c r="C24" s="71" t="s">
        <v>1885</v>
      </c>
      <c r="D24" s="76" t="s">
        <v>56</v>
      </c>
      <c r="E24" s="12">
        <v>44522</v>
      </c>
      <c r="F24" s="74" t="s">
        <v>1685</v>
      </c>
      <c r="G24" s="12">
        <v>44525</v>
      </c>
      <c r="H24" s="75" t="s">
        <v>1686</v>
      </c>
      <c r="I24" s="15">
        <v>77</v>
      </c>
      <c r="J24" s="15">
        <v>14</v>
      </c>
      <c r="K24" s="15">
        <v>12</v>
      </c>
      <c r="L24" s="15">
        <v>1</v>
      </c>
      <c r="M24" s="79">
        <v>3.234</v>
      </c>
      <c r="N24" s="94">
        <v>3.234</v>
      </c>
      <c r="O24" s="63">
        <v>2530</v>
      </c>
      <c r="P24" s="64">
        <f>Table2245789101123456789101112131415161718192021222324252627282930313233343824445464748495051[[#This Row],[PEMBULATAN]]*O24</f>
        <v>8182.0199999999995</v>
      </c>
    </row>
    <row r="25" spans="1:16" ht="26.25" customHeight="1" x14ac:dyDescent="0.2">
      <c r="A25" s="13"/>
      <c r="B25" s="73"/>
      <c r="C25" s="71" t="s">
        <v>1886</v>
      </c>
      <c r="D25" s="76" t="s">
        <v>56</v>
      </c>
      <c r="E25" s="12">
        <v>44522</v>
      </c>
      <c r="F25" s="74" t="s">
        <v>1685</v>
      </c>
      <c r="G25" s="12">
        <v>44525</v>
      </c>
      <c r="H25" s="75" t="s">
        <v>1686</v>
      </c>
      <c r="I25" s="15">
        <v>50</v>
      </c>
      <c r="J25" s="15">
        <v>36</v>
      </c>
      <c r="K25" s="15">
        <v>25</v>
      </c>
      <c r="L25" s="15">
        <v>9</v>
      </c>
      <c r="M25" s="79">
        <v>11.25</v>
      </c>
      <c r="N25" s="94">
        <v>11.25</v>
      </c>
      <c r="O25" s="63">
        <v>2530</v>
      </c>
      <c r="P25" s="64">
        <f>Table2245789101123456789101112131415161718192021222324252627282930313233343824445464748495051[[#This Row],[PEMBULATAN]]*O25</f>
        <v>28462.5</v>
      </c>
    </row>
    <row r="26" spans="1:16" ht="26.25" customHeight="1" x14ac:dyDescent="0.2">
      <c r="A26" s="13"/>
      <c r="B26" s="73"/>
      <c r="C26" s="71" t="s">
        <v>1887</v>
      </c>
      <c r="D26" s="76" t="s">
        <v>56</v>
      </c>
      <c r="E26" s="12">
        <v>44522</v>
      </c>
      <c r="F26" s="74" t="s">
        <v>1685</v>
      </c>
      <c r="G26" s="12">
        <v>44525</v>
      </c>
      <c r="H26" s="75" t="s">
        <v>1686</v>
      </c>
      <c r="I26" s="15">
        <v>50</v>
      </c>
      <c r="J26" s="15">
        <v>35</v>
      </c>
      <c r="K26" s="15">
        <v>18</v>
      </c>
      <c r="L26" s="15">
        <v>10</v>
      </c>
      <c r="M26" s="79">
        <v>7.875</v>
      </c>
      <c r="N26" s="94">
        <v>10</v>
      </c>
      <c r="O26" s="63">
        <v>2530</v>
      </c>
      <c r="P26" s="64">
        <f>Table2245789101123456789101112131415161718192021222324252627282930313233343824445464748495051[[#This Row],[PEMBULATAN]]*O26</f>
        <v>25300</v>
      </c>
    </row>
    <row r="27" spans="1:16" ht="26.25" customHeight="1" x14ac:dyDescent="0.2">
      <c r="A27" s="13"/>
      <c r="B27" s="73"/>
      <c r="C27" s="71" t="s">
        <v>1888</v>
      </c>
      <c r="D27" s="76" t="s">
        <v>56</v>
      </c>
      <c r="E27" s="12">
        <v>44522</v>
      </c>
      <c r="F27" s="74" t="s">
        <v>1685</v>
      </c>
      <c r="G27" s="12">
        <v>44525</v>
      </c>
      <c r="H27" s="75" t="s">
        <v>1686</v>
      </c>
      <c r="I27" s="15">
        <v>20</v>
      </c>
      <c r="J27" s="15">
        <v>15</v>
      </c>
      <c r="K27" s="15">
        <v>8</v>
      </c>
      <c r="L27" s="15">
        <v>1</v>
      </c>
      <c r="M27" s="79">
        <v>0.6</v>
      </c>
      <c r="N27" s="94">
        <v>1</v>
      </c>
      <c r="O27" s="63">
        <v>2530</v>
      </c>
      <c r="P27" s="64">
        <f>Table2245789101123456789101112131415161718192021222324252627282930313233343824445464748495051[[#This Row],[PEMBULATAN]]*O27</f>
        <v>2530</v>
      </c>
    </row>
    <row r="28" spans="1:16" ht="26.25" customHeight="1" x14ac:dyDescent="0.2">
      <c r="A28" s="13"/>
      <c r="B28" s="73"/>
      <c r="C28" s="71" t="s">
        <v>1889</v>
      </c>
      <c r="D28" s="76" t="s">
        <v>56</v>
      </c>
      <c r="E28" s="12">
        <v>44522</v>
      </c>
      <c r="F28" s="74" t="s">
        <v>1685</v>
      </c>
      <c r="G28" s="12">
        <v>44525</v>
      </c>
      <c r="H28" s="75" t="s">
        <v>1686</v>
      </c>
      <c r="I28" s="15">
        <v>15</v>
      </c>
      <c r="J28" s="15">
        <v>10</v>
      </c>
      <c r="K28" s="15">
        <v>8</v>
      </c>
      <c r="L28" s="15">
        <v>1</v>
      </c>
      <c r="M28" s="79">
        <v>0.3</v>
      </c>
      <c r="N28" s="94">
        <v>2</v>
      </c>
      <c r="O28" s="63">
        <v>2530</v>
      </c>
      <c r="P28" s="64">
        <f>Table2245789101123456789101112131415161718192021222324252627282930313233343824445464748495051[[#This Row],[PEMBULATAN]]*O28</f>
        <v>5060</v>
      </c>
    </row>
    <row r="29" spans="1:16" ht="26.25" customHeight="1" x14ac:dyDescent="0.2">
      <c r="A29" s="13"/>
      <c r="B29" s="73"/>
      <c r="C29" s="71" t="s">
        <v>1890</v>
      </c>
      <c r="D29" s="76" t="s">
        <v>56</v>
      </c>
      <c r="E29" s="12">
        <v>44522</v>
      </c>
      <c r="F29" s="74" t="s">
        <v>1685</v>
      </c>
      <c r="G29" s="12">
        <v>44525</v>
      </c>
      <c r="H29" s="75" t="s">
        <v>1686</v>
      </c>
      <c r="I29" s="15">
        <v>60</v>
      </c>
      <c r="J29" s="15">
        <v>37</v>
      </c>
      <c r="K29" s="15">
        <v>35</v>
      </c>
      <c r="L29" s="15">
        <v>12</v>
      </c>
      <c r="M29" s="79">
        <v>19.425000000000001</v>
      </c>
      <c r="N29" s="94">
        <v>20</v>
      </c>
      <c r="O29" s="63">
        <v>2530</v>
      </c>
      <c r="P29" s="64">
        <f>Table2245789101123456789101112131415161718192021222324252627282930313233343824445464748495051[[#This Row],[PEMBULATAN]]*O29</f>
        <v>50600</v>
      </c>
    </row>
    <row r="30" spans="1:16" ht="26.25" customHeight="1" x14ac:dyDescent="0.2">
      <c r="A30" s="13"/>
      <c r="B30" s="73"/>
      <c r="C30" s="71" t="s">
        <v>1891</v>
      </c>
      <c r="D30" s="76" t="s">
        <v>56</v>
      </c>
      <c r="E30" s="12">
        <v>44522</v>
      </c>
      <c r="F30" s="74" t="s">
        <v>1685</v>
      </c>
      <c r="G30" s="12">
        <v>44525</v>
      </c>
      <c r="H30" s="75" t="s">
        <v>1686</v>
      </c>
      <c r="I30" s="15">
        <v>45</v>
      </c>
      <c r="J30" s="15">
        <v>35</v>
      </c>
      <c r="K30" s="15">
        <v>25</v>
      </c>
      <c r="L30" s="15">
        <v>2</v>
      </c>
      <c r="M30" s="79">
        <v>9.84375</v>
      </c>
      <c r="N30" s="94">
        <v>9.84375</v>
      </c>
      <c r="O30" s="63">
        <v>2530</v>
      </c>
      <c r="P30" s="64">
        <f>Table2245789101123456789101112131415161718192021222324252627282930313233343824445464748495051[[#This Row],[PEMBULATAN]]*O30</f>
        <v>24904.6875</v>
      </c>
    </row>
    <row r="31" spans="1:16" ht="26.25" customHeight="1" x14ac:dyDescent="0.2">
      <c r="A31" s="13"/>
      <c r="B31" s="73"/>
      <c r="C31" s="71" t="s">
        <v>1892</v>
      </c>
      <c r="D31" s="76" t="s">
        <v>56</v>
      </c>
      <c r="E31" s="12">
        <v>44522</v>
      </c>
      <c r="F31" s="74" t="s">
        <v>1685</v>
      </c>
      <c r="G31" s="12">
        <v>44525</v>
      </c>
      <c r="H31" s="75" t="s">
        <v>1686</v>
      </c>
      <c r="I31" s="15">
        <v>90</v>
      </c>
      <c r="J31" s="15">
        <v>30</v>
      </c>
      <c r="K31" s="15">
        <v>20</v>
      </c>
      <c r="L31" s="15">
        <v>9</v>
      </c>
      <c r="M31" s="79">
        <v>13.5</v>
      </c>
      <c r="N31" s="94">
        <v>15</v>
      </c>
      <c r="O31" s="63">
        <v>2530</v>
      </c>
      <c r="P31" s="64">
        <f>Table2245789101123456789101112131415161718192021222324252627282930313233343824445464748495051[[#This Row],[PEMBULATAN]]*O31</f>
        <v>37950</v>
      </c>
    </row>
    <row r="32" spans="1:16" ht="26.25" customHeight="1" x14ac:dyDescent="0.2">
      <c r="A32" s="13"/>
      <c r="B32" s="73"/>
      <c r="C32" s="71" t="s">
        <v>1893</v>
      </c>
      <c r="D32" s="76" t="s">
        <v>56</v>
      </c>
      <c r="E32" s="12">
        <v>44522</v>
      </c>
      <c r="F32" s="74" t="s">
        <v>1685</v>
      </c>
      <c r="G32" s="12">
        <v>44525</v>
      </c>
      <c r="H32" s="75" t="s">
        <v>1686</v>
      </c>
      <c r="I32" s="15">
        <v>112</v>
      </c>
      <c r="J32" s="15">
        <v>35</v>
      </c>
      <c r="K32" s="15">
        <v>35</v>
      </c>
      <c r="L32" s="15">
        <v>5</v>
      </c>
      <c r="M32" s="79">
        <v>34.299999999999997</v>
      </c>
      <c r="N32" s="94">
        <v>35</v>
      </c>
      <c r="O32" s="63">
        <v>2530</v>
      </c>
      <c r="P32" s="64">
        <f>Table2245789101123456789101112131415161718192021222324252627282930313233343824445464748495051[[#This Row],[PEMBULATAN]]*O32</f>
        <v>88550</v>
      </c>
    </row>
    <row r="33" spans="1:16" ht="26.25" customHeight="1" x14ac:dyDescent="0.2">
      <c r="A33" s="13"/>
      <c r="B33" s="73"/>
      <c r="C33" s="71" t="s">
        <v>1894</v>
      </c>
      <c r="D33" s="76" t="s">
        <v>56</v>
      </c>
      <c r="E33" s="12">
        <v>44522</v>
      </c>
      <c r="F33" s="74" t="s">
        <v>1685</v>
      </c>
      <c r="G33" s="12">
        <v>44525</v>
      </c>
      <c r="H33" s="75" t="s">
        <v>1686</v>
      </c>
      <c r="I33" s="15">
        <v>50</v>
      </c>
      <c r="J33" s="15">
        <v>30</v>
      </c>
      <c r="K33" s="15">
        <v>17</v>
      </c>
      <c r="L33" s="15">
        <v>1</v>
      </c>
      <c r="M33" s="79">
        <v>6.375</v>
      </c>
      <c r="N33" s="94">
        <v>7</v>
      </c>
      <c r="O33" s="63">
        <v>2530</v>
      </c>
      <c r="P33" s="64">
        <f>Table2245789101123456789101112131415161718192021222324252627282930313233343824445464748495051[[#This Row],[PEMBULATAN]]*O33</f>
        <v>17710</v>
      </c>
    </row>
    <row r="34" spans="1:16" ht="26.25" customHeight="1" x14ac:dyDescent="0.2">
      <c r="A34" s="13"/>
      <c r="B34" s="73"/>
      <c r="C34" s="71" t="s">
        <v>1895</v>
      </c>
      <c r="D34" s="76" t="s">
        <v>56</v>
      </c>
      <c r="E34" s="12">
        <v>44522</v>
      </c>
      <c r="F34" s="74" t="s">
        <v>1685</v>
      </c>
      <c r="G34" s="12">
        <v>44525</v>
      </c>
      <c r="H34" s="75" t="s">
        <v>1686</v>
      </c>
      <c r="I34" s="15">
        <v>71</v>
      </c>
      <c r="J34" s="15">
        <v>52</v>
      </c>
      <c r="K34" s="15">
        <v>24</v>
      </c>
      <c r="L34" s="15">
        <v>12</v>
      </c>
      <c r="M34" s="79">
        <v>22.152000000000001</v>
      </c>
      <c r="N34" s="94">
        <v>22.152000000000001</v>
      </c>
      <c r="O34" s="63">
        <v>2530</v>
      </c>
      <c r="P34" s="64">
        <f>Table2245789101123456789101112131415161718192021222324252627282930313233343824445464748495051[[#This Row],[PEMBULATAN]]*O34</f>
        <v>56044.560000000005</v>
      </c>
    </row>
    <row r="35" spans="1:16" ht="26.25" customHeight="1" x14ac:dyDescent="0.2">
      <c r="A35" s="13"/>
      <c r="B35" s="73"/>
      <c r="C35" s="71" t="s">
        <v>1896</v>
      </c>
      <c r="D35" s="76" t="s">
        <v>56</v>
      </c>
      <c r="E35" s="12">
        <v>44522</v>
      </c>
      <c r="F35" s="74" t="s">
        <v>1685</v>
      </c>
      <c r="G35" s="12">
        <v>44525</v>
      </c>
      <c r="H35" s="75" t="s">
        <v>1686</v>
      </c>
      <c r="I35" s="15">
        <v>100</v>
      </c>
      <c r="J35" s="15">
        <v>65</v>
      </c>
      <c r="K35" s="15">
        <v>38</v>
      </c>
      <c r="L35" s="15">
        <v>21</v>
      </c>
      <c r="M35" s="79">
        <v>61.75</v>
      </c>
      <c r="N35" s="94">
        <v>61.75</v>
      </c>
      <c r="O35" s="63">
        <v>2530</v>
      </c>
      <c r="P35" s="64">
        <f>Table2245789101123456789101112131415161718192021222324252627282930313233343824445464748495051[[#This Row],[PEMBULATAN]]*O35</f>
        <v>156227.5</v>
      </c>
    </row>
    <row r="36" spans="1:16" ht="26.25" customHeight="1" x14ac:dyDescent="0.2">
      <c r="A36" s="13"/>
      <c r="B36" s="73"/>
      <c r="C36" s="71" t="s">
        <v>1897</v>
      </c>
      <c r="D36" s="76" t="s">
        <v>56</v>
      </c>
      <c r="E36" s="12">
        <v>44522</v>
      </c>
      <c r="F36" s="74" t="s">
        <v>1685</v>
      </c>
      <c r="G36" s="12">
        <v>44525</v>
      </c>
      <c r="H36" s="75" t="s">
        <v>1686</v>
      </c>
      <c r="I36" s="15">
        <v>83</v>
      </c>
      <c r="J36" s="15">
        <v>82</v>
      </c>
      <c r="K36" s="15">
        <v>45</v>
      </c>
      <c r="L36" s="15">
        <v>20</v>
      </c>
      <c r="M36" s="79">
        <v>76.567499999999995</v>
      </c>
      <c r="N36" s="94">
        <v>76.567499999999995</v>
      </c>
      <c r="O36" s="63">
        <v>2530</v>
      </c>
      <c r="P36" s="64">
        <f>Table2245789101123456789101112131415161718192021222324252627282930313233343824445464748495051[[#This Row],[PEMBULATAN]]*O36</f>
        <v>193715.77499999999</v>
      </c>
    </row>
    <row r="37" spans="1:16" ht="26.25" customHeight="1" x14ac:dyDescent="0.2">
      <c r="A37" s="13"/>
      <c r="B37" s="73"/>
      <c r="C37" s="71" t="s">
        <v>1898</v>
      </c>
      <c r="D37" s="76" t="s">
        <v>56</v>
      </c>
      <c r="E37" s="12">
        <v>44522</v>
      </c>
      <c r="F37" s="74" t="s">
        <v>1685</v>
      </c>
      <c r="G37" s="12">
        <v>44525</v>
      </c>
      <c r="H37" s="75" t="s">
        <v>1686</v>
      </c>
      <c r="I37" s="15">
        <v>86</v>
      </c>
      <c r="J37" s="15">
        <v>63</v>
      </c>
      <c r="K37" s="15">
        <v>21</v>
      </c>
      <c r="L37" s="15">
        <v>12</v>
      </c>
      <c r="M37" s="79">
        <v>28.444500000000001</v>
      </c>
      <c r="N37" s="94">
        <v>29</v>
      </c>
      <c r="O37" s="63">
        <v>2530</v>
      </c>
      <c r="P37" s="64">
        <f>Table2245789101123456789101112131415161718192021222324252627282930313233343824445464748495051[[#This Row],[PEMBULATAN]]*O37</f>
        <v>73370</v>
      </c>
    </row>
    <row r="38" spans="1:16" ht="26.25" customHeight="1" x14ac:dyDescent="0.2">
      <c r="A38" s="13"/>
      <c r="B38" s="73"/>
      <c r="C38" s="71" t="s">
        <v>1899</v>
      </c>
      <c r="D38" s="76" t="s">
        <v>56</v>
      </c>
      <c r="E38" s="12">
        <v>44522</v>
      </c>
      <c r="F38" s="74" t="s">
        <v>1685</v>
      </c>
      <c r="G38" s="12">
        <v>44525</v>
      </c>
      <c r="H38" s="75" t="s">
        <v>1686</v>
      </c>
      <c r="I38" s="15">
        <v>45</v>
      </c>
      <c r="J38" s="15">
        <v>32</v>
      </c>
      <c r="K38" s="15">
        <v>15</v>
      </c>
      <c r="L38" s="15">
        <v>1</v>
      </c>
      <c r="M38" s="79">
        <v>5.4</v>
      </c>
      <c r="N38" s="94">
        <v>6</v>
      </c>
      <c r="O38" s="63">
        <v>2530</v>
      </c>
      <c r="P38" s="64">
        <f>Table2245789101123456789101112131415161718192021222324252627282930313233343824445464748495051[[#This Row],[PEMBULATAN]]*O38</f>
        <v>15180</v>
      </c>
    </row>
    <row r="39" spans="1:16" ht="26.25" customHeight="1" x14ac:dyDescent="0.2">
      <c r="A39" s="13"/>
      <c r="B39" s="73"/>
      <c r="C39" s="71" t="s">
        <v>1900</v>
      </c>
      <c r="D39" s="76" t="s">
        <v>56</v>
      </c>
      <c r="E39" s="12">
        <v>44522</v>
      </c>
      <c r="F39" s="74" t="s">
        <v>1685</v>
      </c>
      <c r="G39" s="12">
        <v>44525</v>
      </c>
      <c r="H39" s="75" t="s">
        <v>1686</v>
      </c>
      <c r="I39" s="15">
        <v>90</v>
      </c>
      <c r="J39" s="15">
        <v>64</v>
      </c>
      <c r="K39" s="15">
        <v>32</v>
      </c>
      <c r="L39" s="15">
        <v>9</v>
      </c>
      <c r="M39" s="79">
        <v>46.08</v>
      </c>
      <c r="N39" s="94">
        <v>46.08</v>
      </c>
      <c r="O39" s="63">
        <v>2530</v>
      </c>
      <c r="P39" s="64">
        <f>Table2245789101123456789101112131415161718192021222324252627282930313233343824445464748495051[[#This Row],[PEMBULATAN]]*O39</f>
        <v>116582.39999999999</v>
      </c>
    </row>
    <row r="40" spans="1:16" ht="26.25" customHeight="1" x14ac:dyDescent="0.2">
      <c r="A40" s="13"/>
      <c r="B40" s="73"/>
      <c r="C40" s="71" t="s">
        <v>1901</v>
      </c>
      <c r="D40" s="76" t="s">
        <v>56</v>
      </c>
      <c r="E40" s="12">
        <v>44522</v>
      </c>
      <c r="F40" s="74" t="s">
        <v>1685</v>
      </c>
      <c r="G40" s="12">
        <v>44525</v>
      </c>
      <c r="H40" s="75" t="s">
        <v>1686</v>
      </c>
      <c r="I40" s="15">
        <v>10</v>
      </c>
      <c r="J40" s="15">
        <v>8</v>
      </c>
      <c r="K40" s="15">
        <v>6</v>
      </c>
      <c r="L40" s="15">
        <v>1</v>
      </c>
      <c r="M40" s="79">
        <v>0.12</v>
      </c>
      <c r="N40" s="94">
        <v>1</v>
      </c>
      <c r="O40" s="63">
        <v>2530</v>
      </c>
      <c r="P40" s="64">
        <f>Table2245789101123456789101112131415161718192021222324252627282930313233343824445464748495051[[#This Row],[PEMBULATAN]]*O40</f>
        <v>2530</v>
      </c>
    </row>
    <row r="41" spans="1:16" ht="26.25" customHeight="1" x14ac:dyDescent="0.2">
      <c r="A41" s="13"/>
      <c r="B41" s="73"/>
      <c r="C41" s="71" t="s">
        <v>1902</v>
      </c>
      <c r="D41" s="76" t="s">
        <v>56</v>
      </c>
      <c r="E41" s="12">
        <v>44522</v>
      </c>
      <c r="F41" s="74" t="s">
        <v>1685</v>
      </c>
      <c r="G41" s="12">
        <v>44525</v>
      </c>
      <c r="H41" s="75" t="s">
        <v>1686</v>
      </c>
      <c r="I41" s="15">
        <v>90</v>
      </c>
      <c r="J41" s="15">
        <v>50</v>
      </c>
      <c r="K41" s="15">
        <v>35</v>
      </c>
      <c r="L41" s="15">
        <v>7</v>
      </c>
      <c r="M41" s="79">
        <v>39.375</v>
      </c>
      <c r="N41" s="94">
        <v>40</v>
      </c>
      <c r="O41" s="63">
        <v>2530</v>
      </c>
      <c r="P41" s="64">
        <f>Table2245789101123456789101112131415161718192021222324252627282930313233343824445464748495051[[#This Row],[PEMBULATAN]]*O41</f>
        <v>101200</v>
      </c>
    </row>
    <row r="42" spans="1:16" ht="26.25" customHeight="1" x14ac:dyDescent="0.2">
      <c r="A42" s="13"/>
      <c r="B42" s="73"/>
      <c r="C42" s="71" t="s">
        <v>1903</v>
      </c>
      <c r="D42" s="76" t="s">
        <v>56</v>
      </c>
      <c r="E42" s="12">
        <v>44522</v>
      </c>
      <c r="F42" s="74" t="s">
        <v>1685</v>
      </c>
      <c r="G42" s="12">
        <v>44525</v>
      </c>
      <c r="H42" s="75" t="s">
        <v>1686</v>
      </c>
      <c r="I42" s="15">
        <v>50</v>
      </c>
      <c r="J42" s="15">
        <v>45</v>
      </c>
      <c r="K42" s="15">
        <v>39</v>
      </c>
      <c r="L42" s="15">
        <v>8</v>
      </c>
      <c r="M42" s="79">
        <v>21.9375</v>
      </c>
      <c r="N42" s="94">
        <v>21.9375</v>
      </c>
      <c r="O42" s="63">
        <v>2530</v>
      </c>
      <c r="P42" s="64">
        <f>Table2245789101123456789101112131415161718192021222324252627282930313233343824445464748495051[[#This Row],[PEMBULATAN]]*O42</f>
        <v>55501.875</v>
      </c>
    </row>
    <row r="43" spans="1:16" ht="26.25" customHeight="1" x14ac:dyDescent="0.2">
      <c r="A43" s="13"/>
      <c r="B43" s="73"/>
      <c r="C43" s="71" t="s">
        <v>1904</v>
      </c>
      <c r="D43" s="76" t="s">
        <v>56</v>
      </c>
      <c r="E43" s="12">
        <v>44522</v>
      </c>
      <c r="F43" s="74" t="s">
        <v>1685</v>
      </c>
      <c r="G43" s="12">
        <v>44525</v>
      </c>
      <c r="H43" s="75" t="s">
        <v>1686</v>
      </c>
      <c r="I43" s="15">
        <v>86</v>
      </c>
      <c r="J43" s="15">
        <v>12</v>
      </c>
      <c r="K43" s="15">
        <v>12</v>
      </c>
      <c r="L43" s="15">
        <v>1</v>
      </c>
      <c r="M43" s="79">
        <v>3.0960000000000001</v>
      </c>
      <c r="N43" s="94">
        <v>3.0960000000000001</v>
      </c>
      <c r="O43" s="63">
        <v>2530</v>
      </c>
      <c r="P43" s="64">
        <f>Table2245789101123456789101112131415161718192021222324252627282930313233343824445464748495051[[#This Row],[PEMBULATAN]]*O43</f>
        <v>7832.88</v>
      </c>
    </row>
    <row r="44" spans="1:16" ht="26.25" customHeight="1" x14ac:dyDescent="0.2">
      <c r="A44" s="13"/>
      <c r="B44" s="73"/>
      <c r="C44" s="71" t="s">
        <v>1905</v>
      </c>
      <c r="D44" s="76" t="s">
        <v>56</v>
      </c>
      <c r="E44" s="12">
        <v>44522</v>
      </c>
      <c r="F44" s="74" t="s">
        <v>1685</v>
      </c>
      <c r="G44" s="12">
        <v>44525</v>
      </c>
      <c r="H44" s="75" t="s">
        <v>1686</v>
      </c>
      <c r="I44" s="15">
        <v>70</v>
      </c>
      <c r="J44" s="15">
        <v>60</v>
      </c>
      <c r="K44" s="15">
        <v>22</v>
      </c>
      <c r="L44" s="15">
        <v>2</v>
      </c>
      <c r="M44" s="79">
        <v>23.1</v>
      </c>
      <c r="N44" s="94">
        <v>23.1</v>
      </c>
      <c r="O44" s="63">
        <v>2530</v>
      </c>
      <c r="P44" s="64">
        <f>Table2245789101123456789101112131415161718192021222324252627282930313233343824445464748495051[[#This Row],[PEMBULATAN]]*O44</f>
        <v>58443</v>
      </c>
    </row>
    <row r="45" spans="1:16" ht="26.25" customHeight="1" x14ac:dyDescent="0.2">
      <c r="A45" s="13"/>
      <c r="B45" s="73"/>
      <c r="C45" s="71" t="s">
        <v>1906</v>
      </c>
      <c r="D45" s="76" t="s">
        <v>56</v>
      </c>
      <c r="E45" s="12">
        <v>44522</v>
      </c>
      <c r="F45" s="74" t="s">
        <v>1685</v>
      </c>
      <c r="G45" s="12">
        <v>44525</v>
      </c>
      <c r="H45" s="75" t="s">
        <v>1686</v>
      </c>
      <c r="I45" s="15">
        <v>77</v>
      </c>
      <c r="J45" s="15">
        <v>30</v>
      </c>
      <c r="K45" s="15">
        <v>30</v>
      </c>
      <c r="L45" s="15">
        <v>5</v>
      </c>
      <c r="M45" s="79">
        <v>17.324999999999999</v>
      </c>
      <c r="N45" s="94">
        <v>18</v>
      </c>
      <c r="O45" s="63">
        <v>2530</v>
      </c>
      <c r="P45" s="64">
        <f>Table2245789101123456789101112131415161718192021222324252627282930313233343824445464748495051[[#This Row],[PEMBULATAN]]*O45</f>
        <v>45540</v>
      </c>
    </row>
    <row r="46" spans="1:16" ht="26.25" customHeight="1" x14ac:dyDescent="0.2">
      <c r="A46" s="13"/>
      <c r="B46" s="73"/>
      <c r="C46" s="71" t="s">
        <v>1907</v>
      </c>
      <c r="D46" s="76" t="s">
        <v>56</v>
      </c>
      <c r="E46" s="12">
        <v>44522</v>
      </c>
      <c r="F46" s="74" t="s">
        <v>1685</v>
      </c>
      <c r="G46" s="12">
        <v>44525</v>
      </c>
      <c r="H46" s="75" t="s">
        <v>1686</v>
      </c>
      <c r="I46" s="15">
        <v>52</v>
      </c>
      <c r="J46" s="15">
        <v>42</v>
      </c>
      <c r="K46" s="15">
        <v>25</v>
      </c>
      <c r="L46" s="15">
        <v>5</v>
      </c>
      <c r="M46" s="79">
        <v>13.65</v>
      </c>
      <c r="N46" s="94">
        <v>13.65</v>
      </c>
      <c r="O46" s="63">
        <v>2530</v>
      </c>
      <c r="P46" s="64">
        <f>Table2245789101123456789101112131415161718192021222324252627282930313233343824445464748495051[[#This Row],[PEMBULATAN]]*O46</f>
        <v>34534.5</v>
      </c>
    </row>
    <row r="47" spans="1:16" ht="26.25" customHeight="1" x14ac:dyDescent="0.2">
      <c r="A47" s="13"/>
      <c r="B47" s="73"/>
      <c r="C47" s="71" t="s">
        <v>1908</v>
      </c>
      <c r="D47" s="76" t="s">
        <v>56</v>
      </c>
      <c r="E47" s="12">
        <v>44522</v>
      </c>
      <c r="F47" s="74" t="s">
        <v>1685</v>
      </c>
      <c r="G47" s="12">
        <v>44525</v>
      </c>
      <c r="H47" s="75" t="s">
        <v>1686</v>
      </c>
      <c r="I47" s="15">
        <v>50</v>
      </c>
      <c r="J47" s="15">
        <v>40</v>
      </c>
      <c r="K47" s="15">
        <v>12</v>
      </c>
      <c r="L47" s="15">
        <v>2</v>
      </c>
      <c r="M47" s="79">
        <v>6</v>
      </c>
      <c r="N47" s="94">
        <v>6</v>
      </c>
      <c r="O47" s="63">
        <v>2530</v>
      </c>
      <c r="P47" s="64">
        <f>Table2245789101123456789101112131415161718192021222324252627282930313233343824445464748495051[[#This Row],[PEMBULATAN]]*O47</f>
        <v>15180</v>
      </c>
    </row>
    <row r="48" spans="1:16" ht="26.25" customHeight="1" x14ac:dyDescent="0.2">
      <c r="A48" s="13"/>
      <c r="B48" s="73"/>
      <c r="C48" s="71" t="s">
        <v>1909</v>
      </c>
      <c r="D48" s="76" t="s">
        <v>56</v>
      </c>
      <c r="E48" s="12">
        <v>44522</v>
      </c>
      <c r="F48" s="74" t="s">
        <v>1685</v>
      </c>
      <c r="G48" s="12">
        <v>44525</v>
      </c>
      <c r="H48" s="75" t="s">
        <v>1686</v>
      </c>
      <c r="I48" s="15">
        <v>45</v>
      </c>
      <c r="J48" s="15">
        <v>30</v>
      </c>
      <c r="K48" s="15">
        <v>16</v>
      </c>
      <c r="L48" s="15">
        <v>6</v>
      </c>
      <c r="M48" s="79">
        <v>5.4</v>
      </c>
      <c r="N48" s="94">
        <v>7</v>
      </c>
      <c r="O48" s="63">
        <v>2530</v>
      </c>
      <c r="P48" s="64">
        <f>Table2245789101123456789101112131415161718192021222324252627282930313233343824445464748495051[[#This Row],[PEMBULATAN]]*O48</f>
        <v>17710</v>
      </c>
    </row>
    <row r="49" spans="1:16" ht="26.25" customHeight="1" x14ac:dyDescent="0.2">
      <c r="A49" s="13"/>
      <c r="B49" s="73"/>
      <c r="C49" s="71" t="s">
        <v>1910</v>
      </c>
      <c r="D49" s="76" t="s">
        <v>56</v>
      </c>
      <c r="E49" s="12">
        <v>44522</v>
      </c>
      <c r="F49" s="74" t="s">
        <v>1685</v>
      </c>
      <c r="G49" s="12">
        <v>44525</v>
      </c>
      <c r="H49" s="75" t="s">
        <v>1686</v>
      </c>
      <c r="I49" s="15">
        <v>50</v>
      </c>
      <c r="J49" s="15">
        <v>30</v>
      </c>
      <c r="K49" s="15">
        <v>15</v>
      </c>
      <c r="L49" s="15">
        <v>10</v>
      </c>
      <c r="M49" s="79">
        <v>5.625</v>
      </c>
      <c r="N49" s="94">
        <v>10</v>
      </c>
      <c r="O49" s="63">
        <v>2530</v>
      </c>
      <c r="P49" s="64">
        <f>Table2245789101123456789101112131415161718192021222324252627282930313233343824445464748495051[[#This Row],[PEMBULATAN]]*O49</f>
        <v>25300</v>
      </c>
    </row>
    <row r="50" spans="1:16" ht="26.25" customHeight="1" x14ac:dyDescent="0.2">
      <c r="A50" s="13"/>
      <c r="B50" s="96"/>
      <c r="C50" s="71" t="s">
        <v>1911</v>
      </c>
      <c r="D50" s="76" t="s">
        <v>56</v>
      </c>
      <c r="E50" s="12">
        <v>44522</v>
      </c>
      <c r="F50" s="74" t="s">
        <v>1685</v>
      </c>
      <c r="G50" s="12">
        <v>44525</v>
      </c>
      <c r="H50" s="75" t="s">
        <v>1686</v>
      </c>
      <c r="I50" s="15">
        <v>108</v>
      </c>
      <c r="J50" s="15">
        <v>30</v>
      </c>
      <c r="K50" s="15">
        <v>16</v>
      </c>
      <c r="L50" s="15">
        <v>1</v>
      </c>
      <c r="M50" s="79">
        <v>12.96</v>
      </c>
      <c r="N50" s="94">
        <v>12.96</v>
      </c>
      <c r="O50" s="63">
        <v>2530</v>
      </c>
      <c r="P50" s="64">
        <f>Table2245789101123456789101112131415161718192021222324252627282930313233343824445464748495051[[#This Row],[PEMBULATAN]]*O50</f>
        <v>32788.800000000003</v>
      </c>
    </row>
    <row r="51" spans="1:16" ht="26.25" customHeight="1" x14ac:dyDescent="0.2">
      <c r="A51" s="13"/>
      <c r="B51" s="97" t="s">
        <v>1912</v>
      </c>
      <c r="C51" s="71" t="s">
        <v>1913</v>
      </c>
      <c r="D51" s="76" t="s">
        <v>56</v>
      </c>
      <c r="E51" s="12">
        <v>44522</v>
      </c>
      <c r="F51" s="74" t="s">
        <v>1685</v>
      </c>
      <c r="G51" s="12">
        <v>44525</v>
      </c>
      <c r="H51" s="75" t="s">
        <v>1686</v>
      </c>
      <c r="I51" s="15">
        <v>253</v>
      </c>
      <c r="J51" s="15">
        <v>30</v>
      </c>
      <c r="K51" s="15">
        <v>20</v>
      </c>
      <c r="L51" s="15">
        <v>12</v>
      </c>
      <c r="M51" s="79">
        <v>37.950000000000003</v>
      </c>
      <c r="N51" s="94">
        <v>37.950000000000003</v>
      </c>
      <c r="O51" s="63">
        <v>2530</v>
      </c>
      <c r="P51" s="64">
        <f>Table2245789101123456789101112131415161718192021222324252627282930313233343824445464748495051[[#This Row],[PEMBULATAN]]*O51</f>
        <v>96013.5</v>
      </c>
    </row>
    <row r="52" spans="1:16" ht="26.25" customHeight="1" x14ac:dyDescent="0.2">
      <c r="A52" s="13"/>
      <c r="B52" s="73" t="s">
        <v>1914</v>
      </c>
      <c r="C52" s="71" t="s">
        <v>1915</v>
      </c>
      <c r="D52" s="76" t="s">
        <v>56</v>
      </c>
      <c r="E52" s="12">
        <v>44522</v>
      </c>
      <c r="F52" s="74" t="s">
        <v>1685</v>
      </c>
      <c r="G52" s="12">
        <v>44525</v>
      </c>
      <c r="H52" s="75" t="s">
        <v>1686</v>
      </c>
      <c r="I52" s="15">
        <v>54</v>
      </c>
      <c r="J52" s="15">
        <v>40</v>
      </c>
      <c r="K52" s="15">
        <v>30</v>
      </c>
      <c r="L52" s="15">
        <v>9</v>
      </c>
      <c r="M52" s="79">
        <v>16.2</v>
      </c>
      <c r="N52" s="94">
        <v>16.2</v>
      </c>
      <c r="O52" s="63">
        <v>2530</v>
      </c>
      <c r="P52" s="64">
        <f>Table2245789101123456789101112131415161718192021222324252627282930313233343824445464748495051[[#This Row],[PEMBULATAN]]*O52</f>
        <v>40986</v>
      </c>
    </row>
    <row r="53" spans="1:16" ht="26.25" customHeight="1" x14ac:dyDescent="0.2">
      <c r="A53" s="13"/>
      <c r="B53" s="73"/>
      <c r="C53" s="71" t="s">
        <v>1916</v>
      </c>
      <c r="D53" s="76" t="s">
        <v>56</v>
      </c>
      <c r="E53" s="12">
        <v>44522</v>
      </c>
      <c r="F53" s="74" t="s">
        <v>1685</v>
      </c>
      <c r="G53" s="12">
        <v>44525</v>
      </c>
      <c r="H53" s="75" t="s">
        <v>1686</v>
      </c>
      <c r="I53" s="15">
        <v>30</v>
      </c>
      <c r="J53" s="15">
        <v>25</v>
      </c>
      <c r="K53" s="15">
        <v>15</v>
      </c>
      <c r="L53" s="15">
        <v>5</v>
      </c>
      <c r="M53" s="79">
        <v>2.8125</v>
      </c>
      <c r="N53" s="94">
        <v>5</v>
      </c>
      <c r="O53" s="63">
        <v>2530</v>
      </c>
      <c r="P53" s="64">
        <f>Table2245789101123456789101112131415161718192021222324252627282930313233343824445464748495051[[#This Row],[PEMBULATAN]]*O53</f>
        <v>12650</v>
      </c>
    </row>
    <row r="54" spans="1:16" ht="26.25" customHeight="1" x14ac:dyDescent="0.2">
      <c r="A54" s="13"/>
      <c r="B54" s="73"/>
      <c r="C54" s="71" t="s">
        <v>1917</v>
      </c>
      <c r="D54" s="76" t="s">
        <v>56</v>
      </c>
      <c r="E54" s="12">
        <v>44522</v>
      </c>
      <c r="F54" s="74" t="s">
        <v>1685</v>
      </c>
      <c r="G54" s="12">
        <v>44525</v>
      </c>
      <c r="H54" s="75" t="s">
        <v>1686</v>
      </c>
      <c r="I54" s="15">
        <v>35</v>
      </c>
      <c r="J54" s="15">
        <v>27</v>
      </c>
      <c r="K54" s="15">
        <v>15</v>
      </c>
      <c r="L54" s="15">
        <v>2</v>
      </c>
      <c r="M54" s="79">
        <v>3.5437500000000002</v>
      </c>
      <c r="N54" s="94">
        <v>3.5437500000000002</v>
      </c>
      <c r="O54" s="63">
        <v>2530</v>
      </c>
      <c r="P54" s="64">
        <f>Table2245789101123456789101112131415161718192021222324252627282930313233343824445464748495051[[#This Row],[PEMBULATAN]]*O54</f>
        <v>8965.6875</v>
      </c>
    </row>
    <row r="55" spans="1:16" ht="22.5" customHeight="1" x14ac:dyDescent="0.2">
      <c r="A55" s="116" t="s">
        <v>30</v>
      </c>
      <c r="B55" s="117"/>
      <c r="C55" s="117"/>
      <c r="D55" s="117"/>
      <c r="E55" s="117"/>
      <c r="F55" s="117"/>
      <c r="G55" s="117"/>
      <c r="H55" s="117"/>
      <c r="I55" s="117"/>
      <c r="J55" s="117"/>
      <c r="K55" s="117"/>
      <c r="L55" s="118"/>
      <c r="M55" s="77">
        <f>SUBTOTAL(109,Table2245789101123456789101112131415161718192021222324252627282930313233343824445464748495051[KG VOLUME])</f>
        <v>1082.6310000000001</v>
      </c>
      <c r="N55" s="67">
        <f>SUM(N3:N54)</f>
        <v>1118.8215000000002</v>
      </c>
      <c r="O55" s="119">
        <f>SUM(P3:P54)</f>
        <v>2830618.3949999996</v>
      </c>
      <c r="P55" s="120"/>
    </row>
    <row r="56" spans="1:16" ht="18" customHeight="1" x14ac:dyDescent="0.2">
      <c r="A56" s="84"/>
      <c r="B56" s="55" t="s">
        <v>42</v>
      </c>
      <c r="C56" s="54"/>
      <c r="D56" s="56" t="s">
        <v>43</v>
      </c>
      <c r="E56" s="84"/>
      <c r="F56" s="84"/>
      <c r="G56" s="84"/>
      <c r="H56" s="84"/>
      <c r="I56" s="84"/>
      <c r="J56" s="84"/>
      <c r="K56" s="84"/>
      <c r="L56" s="84"/>
      <c r="M56" s="85"/>
      <c r="N56" s="86" t="s">
        <v>51</v>
      </c>
      <c r="O56" s="87"/>
      <c r="P56" s="87">
        <f>O55*10%</f>
        <v>283061.83949999994</v>
      </c>
    </row>
    <row r="57" spans="1:16" ht="18" customHeight="1" thickBot="1" x14ac:dyDescent="0.25">
      <c r="A57" s="84"/>
      <c r="B57" s="55"/>
      <c r="C57" s="54"/>
      <c r="D57" s="56"/>
      <c r="E57" s="84"/>
      <c r="F57" s="84"/>
      <c r="G57" s="84"/>
      <c r="H57" s="84"/>
      <c r="I57" s="84"/>
      <c r="J57" s="84"/>
      <c r="K57" s="84"/>
      <c r="L57" s="84"/>
      <c r="M57" s="85"/>
      <c r="N57" s="88" t="s">
        <v>52</v>
      </c>
      <c r="O57" s="89"/>
      <c r="P57" s="89">
        <f>O55-P56</f>
        <v>2547556.5554999998</v>
      </c>
    </row>
    <row r="58" spans="1:16" ht="18" customHeight="1" x14ac:dyDescent="0.2">
      <c r="A58" s="10"/>
      <c r="H58" s="62"/>
      <c r="N58" s="61" t="s">
        <v>31</v>
      </c>
      <c r="P58" s="68">
        <f>P57*1%</f>
        <v>25475.565554999997</v>
      </c>
    </row>
    <row r="59" spans="1:16" ht="18" customHeight="1" thickBot="1" x14ac:dyDescent="0.25">
      <c r="A59" s="10"/>
      <c r="H59" s="62"/>
      <c r="N59" s="61" t="s">
        <v>53</v>
      </c>
      <c r="P59" s="70">
        <f>P57*2%</f>
        <v>50951.131109999995</v>
      </c>
    </row>
    <row r="60" spans="1:16" ht="18" customHeight="1" x14ac:dyDescent="0.2">
      <c r="A60" s="10"/>
      <c r="H60" s="62"/>
      <c r="N60" s="65" t="s">
        <v>32</v>
      </c>
      <c r="O60" s="66"/>
      <c r="P60" s="69">
        <f>P57+P58-P59</f>
        <v>2522080.989945</v>
      </c>
    </row>
    <row r="62" spans="1:16" x14ac:dyDescent="0.2">
      <c r="A62" s="10"/>
      <c r="H62" s="62"/>
      <c r="P62" s="70"/>
    </row>
    <row r="63" spans="1:16" x14ac:dyDescent="0.2">
      <c r="A63" s="10"/>
      <c r="H63" s="62"/>
      <c r="O63" s="57"/>
      <c r="P63" s="70"/>
    </row>
    <row r="64" spans="1:16" s="3" customFormat="1" x14ac:dyDescent="0.25">
      <c r="A64" s="10"/>
      <c r="B64" s="2"/>
      <c r="C64" s="2"/>
      <c r="E64" s="11"/>
      <c r="H64" s="62"/>
      <c r="N64" s="14"/>
      <c r="O64" s="14"/>
      <c r="P64" s="14"/>
    </row>
    <row r="65" spans="1:16" s="3" customFormat="1" x14ac:dyDescent="0.25">
      <c r="A65" s="10"/>
      <c r="B65" s="2"/>
      <c r="C65" s="2"/>
      <c r="E65" s="11"/>
      <c r="H65" s="62"/>
      <c r="N65" s="14"/>
      <c r="O65" s="14"/>
      <c r="P65" s="14"/>
    </row>
    <row r="66" spans="1:16" s="3" customFormat="1" x14ac:dyDescent="0.25">
      <c r="A66" s="10"/>
      <c r="B66" s="2"/>
      <c r="C66" s="2"/>
      <c r="E66" s="11"/>
      <c r="H66" s="62"/>
      <c r="N66" s="14"/>
      <c r="O66" s="14"/>
      <c r="P66" s="14"/>
    </row>
    <row r="67" spans="1:16" s="3" customFormat="1" x14ac:dyDescent="0.25">
      <c r="A67" s="10"/>
      <c r="B67" s="2"/>
      <c r="C67" s="2"/>
      <c r="E67" s="11"/>
      <c r="H67" s="62"/>
      <c r="N67" s="14"/>
      <c r="O67" s="14"/>
      <c r="P67" s="14"/>
    </row>
    <row r="68" spans="1:16" s="3" customFormat="1" x14ac:dyDescent="0.25">
      <c r="A68" s="10"/>
      <c r="B68" s="2"/>
      <c r="C68" s="2"/>
      <c r="E68" s="11"/>
      <c r="H68" s="62"/>
      <c r="N68" s="14"/>
      <c r="O68" s="14"/>
      <c r="P68" s="14"/>
    </row>
    <row r="69" spans="1:16" s="3" customFormat="1" x14ac:dyDescent="0.25">
      <c r="A69" s="10"/>
      <c r="B69" s="2"/>
      <c r="C69" s="2"/>
      <c r="E69" s="11"/>
      <c r="H69" s="62"/>
      <c r="N69" s="14"/>
      <c r="O69" s="14"/>
      <c r="P69" s="14"/>
    </row>
    <row r="70" spans="1:16" s="3" customFormat="1" x14ac:dyDescent="0.25">
      <c r="A70" s="10"/>
      <c r="B70" s="2"/>
      <c r="C70" s="2"/>
      <c r="E70" s="11"/>
      <c r="H70" s="62"/>
      <c r="N70" s="14"/>
      <c r="O70" s="14"/>
      <c r="P70" s="14"/>
    </row>
    <row r="71" spans="1:16" s="3" customFormat="1" x14ac:dyDescent="0.25">
      <c r="A71" s="10"/>
      <c r="B71" s="2"/>
      <c r="C71" s="2"/>
      <c r="E71" s="11"/>
      <c r="H71" s="62"/>
      <c r="N71" s="14"/>
      <c r="O71" s="14"/>
      <c r="P71" s="14"/>
    </row>
    <row r="72" spans="1:16" s="3" customFormat="1" x14ac:dyDescent="0.25">
      <c r="A72" s="10"/>
      <c r="B72" s="2"/>
      <c r="C72" s="2"/>
      <c r="E72" s="11"/>
      <c r="H72" s="62"/>
      <c r="N72" s="14"/>
      <c r="O72" s="14"/>
      <c r="P72" s="14"/>
    </row>
    <row r="73" spans="1:16" s="3" customFormat="1" x14ac:dyDescent="0.25">
      <c r="A73" s="10"/>
      <c r="B73" s="2"/>
      <c r="C73" s="2"/>
      <c r="E73" s="11"/>
      <c r="H73" s="62"/>
      <c r="N73" s="14"/>
      <c r="O73" s="14"/>
      <c r="P73" s="14"/>
    </row>
    <row r="74" spans="1:16" s="3" customFormat="1" x14ac:dyDescent="0.25">
      <c r="A74" s="10"/>
      <c r="B74" s="2"/>
      <c r="C74" s="2"/>
      <c r="E74" s="11"/>
      <c r="H74" s="62"/>
      <c r="N74" s="14"/>
      <c r="O74" s="14"/>
      <c r="P74" s="14"/>
    </row>
    <row r="75" spans="1:16" s="3" customFormat="1" x14ac:dyDescent="0.25">
      <c r="A75" s="10"/>
      <c r="B75" s="2"/>
      <c r="C75" s="2"/>
      <c r="E75" s="11"/>
      <c r="H75" s="62"/>
      <c r="N75" s="14"/>
      <c r="O75" s="14"/>
      <c r="P75" s="14"/>
    </row>
  </sheetData>
  <mergeCells count="2">
    <mergeCell ref="A55:L55"/>
    <mergeCell ref="O55:P55"/>
  </mergeCells>
  <conditionalFormatting sqref="B3:B54">
    <cfRule type="duplicateValues" dxfId="383" priority="7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7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5" sqref="C5"/>
    </sheetView>
  </sheetViews>
  <sheetFormatPr defaultRowHeight="15" x14ac:dyDescent="0.2"/>
  <cols>
    <col min="1" max="1" width="8" style="4" customWidth="1"/>
    <col min="2" max="2" width="20.140625" style="2" customWidth="1"/>
    <col min="3" max="3" width="15.28515625" style="2" customWidth="1"/>
    <col min="4" max="4" width="10.7109375" style="3" customWidth="1"/>
    <col min="5" max="5" width="8" style="11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8" t="s">
        <v>44</v>
      </c>
      <c r="B2" s="7" t="s">
        <v>7</v>
      </c>
      <c r="C2" s="7" t="s">
        <v>0</v>
      </c>
      <c r="D2" s="7" t="s">
        <v>1</v>
      </c>
      <c r="E2" s="59" t="s">
        <v>4</v>
      </c>
      <c r="F2" s="7" t="s">
        <v>3</v>
      </c>
      <c r="G2" s="7" t="s">
        <v>5</v>
      </c>
      <c r="H2" s="59" t="s">
        <v>2</v>
      </c>
      <c r="I2" s="7" t="s">
        <v>39</v>
      </c>
      <c r="J2" s="7" t="s">
        <v>40</v>
      </c>
      <c r="K2" s="7" t="s">
        <v>41</v>
      </c>
      <c r="L2" s="60" t="s">
        <v>45</v>
      </c>
      <c r="M2" s="60" t="s">
        <v>46</v>
      </c>
      <c r="N2" s="60" t="s">
        <v>6</v>
      </c>
      <c r="O2" s="60" t="s">
        <v>47</v>
      </c>
      <c r="P2" s="60" t="s">
        <v>48</v>
      </c>
    </row>
    <row r="3" spans="1:16" ht="26.25" customHeight="1" x14ac:dyDescent="0.2">
      <c r="A3" s="81">
        <v>403221</v>
      </c>
      <c r="B3" s="72" t="s">
        <v>1918</v>
      </c>
      <c r="C3" s="8" t="s">
        <v>1919</v>
      </c>
      <c r="D3" s="74" t="s">
        <v>56</v>
      </c>
      <c r="E3" s="12">
        <v>44523</v>
      </c>
      <c r="F3" s="74" t="s">
        <v>1971</v>
      </c>
      <c r="G3" s="12">
        <v>44527</v>
      </c>
      <c r="H3" s="9" t="s">
        <v>1972</v>
      </c>
      <c r="I3" s="1">
        <v>100</v>
      </c>
      <c r="J3" s="1">
        <v>55</v>
      </c>
      <c r="K3" s="1">
        <v>36</v>
      </c>
      <c r="L3" s="1">
        <v>30</v>
      </c>
      <c r="M3" s="78">
        <v>49.5</v>
      </c>
      <c r="N3" s="94">
        <v>51</v>
      </c>
      <c r="O3" s="63">
        <v>2530</v>
      </c>
      <c r="P3" s="64">
        <f>Table224578910112345678910111213141516171819202122232425262728293031323334382444546474849505152[[#This Row],[PEMBULATAN]]*O3</f>
        <v>129030</v>
      </c>
    </row>
    <row r="4" spans="1:16" ht="26.25" customHeight="1" x14ac:dyDescent="0.2">
      <c r="A4" s="13"/>
      <c r="B4" s="73"/>
      <c r="C4" s="71" t="s">
        <v>1920</v>
      </c>
      <c r="D4" s="76" t="s">
        <v>56</v>
      </c>
      <c r="E4" s="12">
        <v>44523</v>
      </c>
      <c r="F4" s="74" t="s">
        <v>1971</v>
      </c>
      <c r="G4" s="12">
        <v>44527</v>
      </c>
      <c r="H4" s="75" t="s">
        <v>1972</v>
      </c>
      <c r="I4" s="15">
        <v>90</v>
      </c>
      <c r="J4" s="15">
        <v>60</v>
      </c>
      <c r="K4" s="15">
        <v>32</v>
      </c>
      <c r="L4" s="15">
        <v>11</v>
      </c>
      <c r="M4" s="79">
        <v>43.2</v>
      </c>
      <c r="N4" s="94">
        <v>43.2</v>
      </c>
      <c r="O4" s="63">
        <v>2530</v>
      </c>
      <c r="P4" s="64">
        <f>Table224578910112345678910111213141516171819202122232425262728293031323334382444546474849505152[[#This Row],[PEMBULATAN]]*O4</f>
        <v>109296</v>
      </c>
    </row>
    <row r="5" spans="1:16" ht="26.25" customHeight="1" x14ac:dyDescent="0.2">
      <c r="A5" s="13"/>
      <c r="B5" s="73"/>
      <c r="C5" s="71" t="s">
        <v>1921</v>
      </c>
      <c r="D5" s="76" t="s">
        <v>56</v>
      </c>
      <c r="E5" s="12">
        <v>44523</v>
      </c>
      <c r="F5" s="74" t="s">
        <v>1971</v>
      </c>
      <c r="G5" s="12">
        <v>44527</v>
      </c>
      <c r="H5" s="75" t="s">
        <v>1972</v>
      </c>
      <c r="I5" s="15">
        <v>80</v>
      </c>
      <c r="J5" s="15">
        <v>54</v>
      </c>
      <c r="K5" s="15">
        <v>24</v>
      </c>
      <c r="L5" s="15">
        <v>8</v>
      </c>
      <c r="M5" s="79">
        <v>25.92</v>
      </c>
      <c r="N5" s="94">
        <v>25.92</v>
      </c>
      <c r="O5" s="63">
        <v>2530</v>
      </c>
      <c r="P5" s="64">
        <f>Table224578910112345678910111213141516171819202122232425262728293031323334382444546474849505152[[#This Row],[PEMBULATAN]]*O5</f>
        <v>65577.600000000006</v>
      </c>
    </row>
    <row r="6" spans="1:16" ht="26.25" customHeight="1" x14ac:dyDescent="0.2">
      <c r="A6" s="13"/>
      <c r="B6" s="73"/>
      <c r="C6" s="71" t="s">
        <v>1922</v>
      </c>
      <c r="D6" s="76" t="s">
        <v>56</v>
      </c>
      <c r="E6" s="12">
        <v>44523</v>
      </c>
      <c r="F6" s="74" t="s">
        <v>1971</v>
      </c>
      <c r="G6" s="12">
        <v>44527</v>
      </c>
      <c r="H6" s="75" t="s">
        <v>1972</v>
      </c>
      <c r="I6" s="15">
        <v>73</v>
      </c>
      <c r="J6" s="15">
        <v>54</v>
      </c>
      <c r="K6" s="15">
        <v>30</v>
      </c>
      <c r="L6" s="15">
        <v>9</v>
      </c>
      <c r="M6" s="79">
        <v>29.565000000000001</v>
      </c>
      <c r="N6" s="94">
        <v>29.565000000000001</v>
      </c>
      <c r="O6" s="63">
        <v>2530</v>
      </c>
      <c r="P6" s="64">
        <f>Table224578910112345678910111213141516171819202122232425262728293031323334382444546474849505152[[#This Row],[PEMBULATAN]]*O6</f>
        <v>74799.45</v>
      </c>
    </row>
    <row r="7" spans="1:16" ht="26.25" customHeight="1" x14ac:dyDescent="0.2">
      <c r="A7" s="13"/>
      <c r="B7" s="73"/>
      <c r="C7" s="71" t="s">
        <v>1923</v>
      </c>
      <c r="D7" s="76" t="s">
        <v>56</v>
      </c>
      <c r="E7" s="12">
        <v>44523</v>
      </c>
      <c r="F7" s="74" t="s">
        <v>1971</v>
      </c>
      <c r="G7" s="12">
        <v>44527</v>
      </c>
      <c r="H7" s="75" t="s">
        <v>1972</v>
      </c>
      <c r="I7" s="15">
        <v>86</v>
      </c>
      <c r="J7" s="15">
        <v>56</v>
      </c>
      <c r="K7" s="15">
        <v>26</v>
      </c>
      <c r="L7" s="15">
        <v>17</v>
      </c>
      <c r="M7" s="79">
        <v>31.303999999999998</v>
      </c>
      <c r="N7" s="94">
        <v>32</v>
      </c>
      <c r="O7" s="63">
        <v>2530</v>
      </c>
      <c r="P7" s="64">
        <f>Table224578910112345678910111213141516171819202122232425262728293031323334382444546474849505152[[#This Row],[PEMBULATAN]]*O7</f>
        <v>80960</v>
      </c>
    </row>
    <row r="8" spans="1:16" ht="26.25" customHeight="1" x14ac:dyDescent="0.2">
      <c r="A8" s="13"/>
      <c r="B8" s="73"/>
      <c r="C8" s="71" t="s">
        <v>1924</v>
      </c>
      <c r="D8" s="76" t="s">
        <v>56</v>
      </c>
      <c r="E8" s="12">
        <v>44523</v>
      </c>
      <c r="F8" s="74" t="s">
        <v>1971</v>
      </c>
      <c r="G8" s="12">
        <v>44527</v>
      </c>
      <c r="H8" s="75" t="s">
        <v>1972</v>
      </c>
      <c r="I8" s="15">
        <v>47</v>
      </c>
      <c r="J8" s="15">
        <v>35</v>
      </c>
      <c r="K8" s="15">
        <v>18</v>
      </c>
      <c r="L8" s="15">
        <v>2</v>
      </c>
      <c r="M8" s="79">
        <v>7.4024999999999999</v>
      </c>
      <c r="N8" s="94">
        <v>8</v>
      </c>
      <c r="O8" s="63">
        <v>2530</v>
      </c>
      <c r="P8" s="64">
        <f>Table224578910112345678910111213141516171819202122232425262728293031323334382444546474849505152[[#This Row],[PEMBULATAN]]*O8</f>
        <v>20240</v>
      </c>
    </row>
    <row r="9" spans="1:16" ht="26.25" customHeight="1" x14ac:dyDescent="0.2">
      <c r="A9" s="13"/>
      <c r="B9" s="73"/>
      <c r="C9" s="71" t="s">
        <v>1925</v>
      </c>
      <c r="D9" s="76" t="s">
        <v>56</v>
      </c>
      <c r="E9" s="12">
        <v>44523</v>
      </c>
      <c r="F9" s="74" t="s">
        <v>1971</v>
      </c>
      <c r="G9" s="12">
        <v>44527</v>
      </c>
      <c r="H9" s="75" t="s">
        <v>1972</v>
      </c>
      <c r="I9" s="15">
        <v>62</v>
      </c>
      <c r="J9" s="15">
        <v>54</v>
      </c>
      <c r="K9" s="15">
        <v>26</v>
      </c>
      <c r="L9" s="15">
        <v>5</v>
      </c>
      <c r="M9" s="79">
        <v>21.762</v>
      </c>
      <c r="N9" s="94">
        <v>21.762</v>
      </c>
      <c r="O9" s="63">
        <v>2530</v>
      </c>
      <c r="P9" s="64">
        <f>Table224578910112345678910111213141516171819202122232425262728293031323334382444546474849505152[[#This Row],[PEMBULATAN]]*O9</f>
        <v>55057.86</v>
      </c>
    </row>
    <row r="10" spans="1:16" ht="26.25" customHeight="1" x14ac:dyDescent="0.2">
      <c r="A10" s="13"/>
      <c r="B10" s="73"/>
      <c r="C10" s="71" t="s">
        <v>1926</v>
      </c>
      <c r="D10" s="76" t="s">
        <v>56</v>
      </c>
      <c r="E10" s="12">
        <v>44523</v>
      </c>
      <c r="F10" s="74" t="s">
        <v>1971</v>
      </c>
      <c r="G10" s="12">
        <v>44527</v>
      </c>
      <c r="H10" s="75" t="s">
        <v>1972</v>
      </c>
      <c r="I10" s="15">
        <v>76</v>
      </c>
      <c r="J10" s="15">
        <v>46</v>
      </c>
      <c r="K10" s="15">
        <v>25</v>
      </c>
      <c r="L10" s="15">
        <v>4</v>
      </c>
      <c r="M10" s="79">
        <v>21.85</v>
      </c>
      <c r="N10" s="94">
        <v>21.85</v>
      </c>
      <c r="O10" s="63">
        <v>2530</v>
      </c>
      <c r="P10" s="64">
        <f>Table224578910112345678910111213141516171819202122232425262728293031323334382444546474849505152[[#This Row],[PEMBULATAN]]*O10</f>
        <v>55280.5</v>
      </c>
    </row>
    <row r="11" spans="1:16" ht="26.25" customHeight="1" x14ac:dyDescent="0.2">
      <c r="A11" s="13"/>
      <c r="B11" s="73"/>
      <c r="C11" s="71" t="s">
        <v>1927</v>
      </c>
      <c r="D11" s="76" t="s">
        <v>56</v>
      </c>
      <c r="E11" s="12">
        <v>44523</v>
      </c>
      <c r="F11" s="74" t="s">
        <v>1971</v>
      </c>
      <c r="G11" s="12">
        <v>44527</v>
      </c>
      <c r="H11" s="75" t="s">
        <v>1972</v>
      </c>
      <c r="I11" s="15">
        <v>76</v>
      </c>
      <c r="J11" s="15">
        <v>42</v>
      </c>
      <c r="K11" s="15">
        <v>19</v>
      </c>
      <c r="L11" s="15">
        <v>5</v>
      </c>
      <c r="M11" s="79">
        <v>15.162000000000001</v>
      </c>
      <c r="N11" s="94">
        <v>15.162000000000001</v>
      </c>
      <c r="O11" s="63">
        <v>2530</v>
      </c>
      <c r="P11" s="64">
        <f>Table224578910112345678910111213141516171819202122232425262728293031323334382444546474849505152[[#This Row],[PEMBULATAN]]*O11</f>
        <v>38359.86</v>
      </c>
    </row>
    <row r="12" spans="1:16" ht="26.25" customHeight="1" x14ac:dyDescent="0.2">
      <c r="A12" s="13"/>
      <c r="B12" s="73"/>
      <c r="C12" s="71" t="s">
        <v>1928</v>
      </c>
      <c r="D12" s="76" t="s">
        <v>56</v>
      </c>
      <c r="E12" s="12">
        <v>44523</v>
      </c>
      <c r="F12" s="74" t="s">
        <v>1971</v>
      </c>
      <c r="G12" s="12">
        <v>44527</v>
      </c>
      <c r="H12" s="75" t="s">
        <v>1972</v>
      </c>
      <c r="I12" s="15">
        <v>50</v>
      </c>
      <c r="J12" s="15">
        <v>35</v>
      </c>
      <c r="K12" s="15">
        <v>20</v>
      </c>
      <c r="L12" s="15">
        <v>5</v>
      </c>
      <c r="M12" s="79">
        <v>8.75</v>
      </c>
      <c r="N12" s="94">
        <v>8.75</v>
      </c>
      <c r="O12" s="63">
        <v>2530</v>
      </c>
      <c r="P12" s="64">
        <f>Table224578910112345678910111213141516171819202122232425262728293031323334382444546474849505152[[#This Row],[PEMBULATAN]]*O12</f>
        <v>22137.5</v>
      </c>
    </row>
    <row r="13" spans="1:16" ht="26.25" customHeight="1" x14ac:dyDescent="0.2">
      <c r="A13" s="13"/>
      <c r="B13" s="73"/>
      <c r="C13" s="71" t="s">
        <v>1929</v>
      </c>
      <c r="D13" s="76" t="s">
        <v>56</v>
      </c>
      <c r="E13" s="12">
        <v>44523</v>
      </c>
      <c r="F13" s="74" t="s">
        <v>1971</v>
      </c>
      <c r="G13" s="12">
        <v>44527</v>
      </c>
      <c r="H13" s="75" t="s">
        <v>1972</v>
      </c>
      <c r="I13" s="15">
        <v>70</v>
      </c>
      <c r="J13" s="15">
        <v>62</v>
      </c>
      <c r="K13" s="15">
        <v>34</v>
      </c>
      <c r="L13" s="15">
        <v>8</v>
      </c>
      <c r="M13" s="79">
        <v>36.89</v>
      </c>
      <c r="N13" s="94">
        <v>36.89</v>
      </c>
      <c r="O13" s="63">
        <v>2530</v>
      </c>
      <c r="P13" s="64">
        <f>Table224578910112345678910111213141516171819202122232425262728293031323334382444546474849505152[[#This Row],[PEMBULATAN]]*O13</f>
        <v>93331.7</v>
      </c>
    </row>
    <row r="14" spans="1:16" ht="26.25" customHeight="1" x14ac:dyDescent="0.2">
      <c r="A14" s="13"/>
      <c r="B14" s="73"/>
      <c r="C14" s="71" t="s">
        <v>1930</v>
      </c>
      <c r="D14" s="76" t="s">
        <v>56</v>
      </c>
      <c r="E14" s="12">
        <v>44523</v>
      </c>
      <c r="F14" s="74" t="s">
        <v>1971</v>
      </c>
      <c r="G14" s="12">
        <v>44527</v>
      </c>
      <c r="H14" s="75" t="s">
        <v>1972</v>
      </c>
      <c r="I14" s="15">
        <v>36</v>
      </c>
      <c r="J14" s="15">
        <v>26</v>
      </c>
      <c r="K14" s="15">
        <v>22</v>
      </c>
      <c r="L14" s="15">
        <v>10</v>
      </c>
      <c r="M14" s="79">
        <v>5.1479999999999997</v>
      </c>
      <c r="N14" s="94">
        <v>10</v>
      </c>
      <c r="O14" s="63">
        <v>2530</v>
      </c>
      <c r="P14" s="64">
        <f>Table224578910112345678910111213141516171819202122232425262728293031323334382444546474849505152[[#This Row],[PEMBULATAN]]*O14</f>
        <v>25300</v>
      </c>
    </row>
    <row r="15" spans="1:16" ht="26.25" customHeight="1" x14ac:dyDescent="0.2">
      <c r="A15" s="13"/>
      <c r="B15" s="73"/>
      <c r="C15" s="71" t="s">
        <v>1931</v>
      </c>
      <c r="D15" s="76" t="s">
        <v>56</v>
      </c>
      <c r="E15" s="12">
        <v>44523</v>
      </c>
      <c r="F15" s="74" t="s">
        <v>1971</v>
      </c>
      <c r="G15" s="12">
        <v>44527</v>
      </c>
      <c r="H15" s="75" t="s">
        <v>1972</v>
      </c>
      <c r="I15" s="15">
        <v>78</v>
      </c>
      <c r="J15" s="15">
        <v>36</v>
      </c>
      <c r="K15" s="15">
        <v>12</v>
      </c>
      <c r="L15" s="15">
        <v>1</v>
      </c>
      <c r="M15" s="79">
        <v>8.4239999999999995</v>
      </c>
      <c r="N15" s="94">
        <v>9</v>
      </c>
      <c r="O15" s="63">
        <v>2530</v>
      </c>
      <c r="P15" s="64">
        <f>Table224578910112345678910111213141516171819202122232425262728293031323334382444546474849505152[[#This Row],[PEMBULATAN]]*O15</f>
        <v>22770</v>
      </c>
    </row>
    <row r="16" spans="1:16" ht="26.25" customHeight="1" x14ac:dyDescent="0.2">
      <c r="A16" s="13"/>
      <c r="B16" s="73"/>
      <c r="C16" s="71" t="s">
        <v>1932</v>
      </c>
      <c r="D16" s="76" t="s">
        <v>56</v>
      </c>
      <c r="E16" s="12">
        <v>44523</v>
      </c>
      <c r="F16" s="74" t="s">
        <v>1971</v>
      </c>
      <c r="G16" s="12">
        <v>44527</v>
      </c>
      <c r="H16" s="75" t="s">
        <v>1972</v>
      </c>
      <c r="I16" s="15">
        <v>55</v>
      </c>
      <c r="J16" s="15">
        <v>45</v>
      </c>
      <c r="K16" s="15">
        <v>16</v>
      </c>
      <c r="L16" s="15">
        <v>1</v>
      </c>
      <c r="M16" s="79">
        <v>9.9</v>
      </c>
      <c r="N16" s="94">
        <v>9.9</v>
      </c>
      <c r="O16" s="63">
        <v>2530</v>
      </c>
      <c r="P16" s="64">
        <f>Table224578910112345678910111213141516171819202122232425262728293031323334382444546474849505152[[#This Row],[PEMBULATAN]]*O16</f>
        <v>25047</v>
      </c>
    </row>
    <row r="17" spans="1:16" ht="26.25" customHeight="1" x14ac:dyDescent="0.2">
      <c r="A17" s="13"/>
      <c r="B17" s="73"/>
      <c r="C17" s="71" t="s">
        <v>1933</v>
      </c>
      <c r="D17" s="76" t="s">
        <v>56</v>
      </c>
      <c r="E17" s="12">
        <v>44523</v>
      </c>
      <c r="F17" s="74" t="s">
        <v>1971</v>
      </c>
      <c r="G17" s="12">
        <v>44527</v>
      </c>
      <c r="H17" s="75" t="s">
        <v>1972</v>
      </c>
      <c r="I17" s="15">
        <v>64</v>
      </c>
      <c r="J17" s="15">
        <v>52</v>
      </c>
      <c r="K17" s="15">
        <v>22</v>
      </c>
      <c r="L17" s="15">
        <v>5</v>
      </c>
      <c r="M17" s="79">
        <v>18.303999999999998</v>
      </c>
      <c r="N17" s="94">
        <v>19</v>
      </c>
      <c r="O17" s="63">
        <v>2530</v>
      </c>
      <c r="P17" s="64">
        <f>Table224578910112345678910111213141516171819202122232425262728293031323334382444546474849505152[[#This Row],[PEMBULATAN]]*O17</f>
        <v>48070</v>
      </c>
    </row>
    <row r="18" spans="1:16" ht="26.25" customHeight="1" x14ac:dyDescent="0.2">
      <c r="A18" s="13"/>
      <c r="B18" s="73"/>
      <c r="C18" s="71" t="s">
        <v>1934</v>
      </c>
      <c r="D18" s="76" t="s">
        <v>56</v>
      </c>
      <c r="E18" s="12">
        <v>44523</v>
      </c>
      <c r="F18" s="74" t="s">
        <v>1971</v>
      </c>
      <c r="G18" s="12">
        <v>44527</v>
      </c>
      <c r="H18" s="75" t="s">
        <v>1972</v>
      </c>
      <c r="I18" s="15">
        <v>75</v>
      </c>
      <c r="J18" s="15">
        <v>58</v>
      </c>
      <c r="K18" s="15">
        <v>30</v>
      </c>
      <c r="L18" s="15">
        <v>16</v>
      </c>
      <c r="M18" s="79">
        <v>32.625</v>
      </c>
      <c r="N18" s="94">
        <v>32.625</v>
      </c>
      <c r="O18" s="63">
        <v>2530</v>
      </c>
      <c r="P18" s="64">
        <f>Table224578910112345678910111213141516171819202122232425262728293031323334382444546474849505152[[#This Row],[PEMBULATAN]]*O18</f>
        <v>82541.25</v>
      </c>
    </row>
    <row r="19" spans="1:16" ht="26.25" customHeight="1" x14ac:dyDescent="0.2">
      <c r="A19" s="13"/>
      <c r="B19" s="73"/>
      <c r="C19" s="71" t="s">
        <v>1935</v>
      </c>
      <c r="D19" s="76" t="s">
        <v>56</v>
      </c>
      <c r="E19" s="12">
        <v>44523</v>
      </c>
      <c r="F19" s="74" t="s">
        <v>1971</v>
      </c>
      <c r="G19" s="12">
        <v>44527</v>
      </c>
      <c r="H19" s="75" t="s">
        <v>1972</v>
      </c>
      <c r="I19" s="15">
        <v>60</v>
      </c>
      <c r="J19" s="15">
        <v>38</v>
      </c>
      <c r="K19" s="15">
        <v>18</v>
      </c>
      <c r="L19" s="15">
        <v>2</v>
      </c>
      <c r="M19" s="79">
        <v>10.26</v>
      </c>
      <c r="N19" s="94">
        <v>10.26</v>
      </c>
      <c r="O19" s="63">
        <v>2530</v>
      </c>
      <c r="P19" s="64">
        <f>Table224578910112345678910111213141516171819202122232425262728293031323334382444546474849505152[[#This Row],[PEMBULATAN]]*O19</f>
        <v>25957.8</v>
      </c>
    </row>
    <row r="20" spans="1:16" ht="26.25" customHeight="1" x14ac:dyDescent="0.2">
      <c r="A20" s="13"/>
      <c r="B20" s="73"/>
      <c r="C20" s="71" t="s">
        <v>1936</v>
      </c>
      <c r="D20" s="76" t="s">
        <v>56</v>
      </c>
      <c r="E20" s="12">
        <v>44523</v>
      </c>
      <c r="F20" s="74" t="s">
        <v>1971</v>
      </c>
      <c r="G20" s="12">
        <v>44527</v>
      </c>
      <c r="H20" s="75" t="s">
        <v>1972</v>
      </c>
      <c r="I20" s="15">
        <v>65</v>
      </c>
      <c r="J20" s="15">
        <v>40</v>
      </c>
      <c r="K20" s="15">
        <v>20</v>
      </c>
      <c r="L20" s="15">
        <v>3</v>
      </c>
      <c r="M20" s="79">
        <v>13</v>
      </c>
      <c r="N20" s="94">
        <v>13</v>
      </c>
      <c r="O20" s="63">
        <v>2530</v>
      </c>
      <c r="P20" s="64">
        <f>Table224578910112345678910111213141516171819202122232425262728293031323334382444546474849505152[[#This Row],[PEMBULATAN]]*O20</f>
        <v>32890</v>
      </c>
    </row>
    <row r="21" spans="1:16" ht="26.25" customHeight="1" x14ac:dyDescent="0.2">
      <c r="A21" s="13"/>
      <c r="B21" s="73"/>
      <c r="C21" s="71" t="s">
        <v>1937</v>
      </c>
      <c r="D21" s="76" t="s">
        <v>56</v>
      </c>
      <c r="E21" s="12">
        <v>44523</v>
      </c>
      <c r="F21" s="74" t="s">
        <v>1971</v>
      </c>
      <c r="G21" s="12">
        <v>44527</v>
      </c>
      <c r="H21" s="75" t="s">
        <v>1972</v>
      </c>
      <c r="I21" s="15">
        <v>74</v>
      </c>
      <c r="J21" s="15">
        <v>54</v>
      </c>
      <c r="K21" s="15">
        <v>32</v>
      </c>
      <c r="L21" s="15">
        <v>6</v>
      </c>
      <c r="M21" s="79">
        <v>31.968</v>
      </c>
      <c r="N21" s="94">
        <v>31.968</v>
      </c>
      <c r="O21" s="63">
        <v>2530</v>
      </c>
      <c r="P21" s="64">
        <f>Table224578910112345678910111213141516171819202122232425262728293031323334382444546474849505152[[#This Row],[PEMBULATAN]]*O21</f>
        <v>80879.039999999994</v>
      </c>
    </row>
    <row r="22" spans="1:16" ht="26.25" customHeight="1" x14ac:dyDescent="0.2">
      <c r="A22" s="13"/>
      <c r="B22" s="73"/>
      <c r="C22" s="71" t="s">
        <v>1938</v>
      </c>
      <c r="D22" s="76" t="s">
        <v>56</v>
      </c>
      <c r="E22" s="12">
        <v>44523</v>
      </c>
      <c r="F22" s="74" t="s">
        <v>1971</v>
      </c>
      <c r="G22" s="12">
        <v>44527</v>
      </c>
      <c r="H22" s="75" t="s">
        <v>1972</v>
      </c>
      <c r="I22" s="15">
        <v>95</v>
      </c>
      <c r="J22" s="15">
        <v>54</v>
      </c>
      <c r="K22" s="15">
        <v>30</v>
      </c>
      <c r="L22" s="15">
        <v>24</v>
      </c>
      <c r="M22" s="79">
        <v>38.475000000000001</v>
      </c>
      <c r="N22" s="94">
        <v>39</v>
      </c>
      <c r="O22" s="63">
        <v>2530</v>
      </c>
      <c r="P22" s="64">
        <f>Table224578910112345678910111213141516171819202122232425262728293031323334382444546474849505152[[#This Row],[PEMBULATAN]]*O22</f>
        <v>98670</v>
      </c>
    </row>
    <row r="23" spans="1:16" ht="26.25" customHeight="1" x14ac:dyDescent="0.2">
      <c r="A23" s="13"/>
      <c r="B23" s="73"/>
      <c r="C23" s="71" t="s">
        <v>1939</v>
      </c>
      <c r="D23" s="76" t="s">
        <v>56</v>
      </c>
      <c r="E23" s="12">
        <v>44523</v>
      </c>
      <c r="F23" s="74" t="s">
        <v>1971</v>
      </c>
      <c r="G23" s="12">
        <v>44527</v>
      </c>
      <c r="H23" s="75" t="s">
        <v>1972</v>
      </c>
      <c r="I23" s="15">
        <v>106</v>
      </c>
      <c r="J23" s="15">
        <v>62</v>
      </c>
      <c r="K23" s="15">
        <v>30</v>
      </c>
      <c r="L23" s="15">
        <v>17</v>
      </c>
      <c r="M23" s="79">
        <v>49.29</v>
      </c>
      <c r="N23" s="94">
        <v>49.29</v>
      </c>
      <c r="O23" s="63">
        <v>2530</v>
      </c>
      <c r="P23" s="64">
        <f>Table224578910112345678910111213141516171819202122232425262728293031323334382444546474849505152[[#This Row],[PEMBULATAN]]*O23</f>
        <v>124703.7</v>
      </c>
    </row>
    <row r="24" spans="1:16" ht="26.25" customHeight="1" x14ac:dyDescent="0.2">
      <c r="A24" s="13"/>
      <c r="B24" s="73"/>
      <c r="C24" s="71" t="s">
        <v>1940</v>
      </c>
      <c r="D24" s="76" t="s">
        <v>56</v>
      </c>
      <c r="E24" s="12">
        <v>44523</v>
      </c>
      <c r="F24" s="74" t="s">
        <v>1971</v>
      </c>
      <c r="G24" s="12">
        <v>44527</v>
      </c>
      <c r="H24" s="75" t="s">
        <v>1972</v>
      </c>
      <c r="I24" s="15">
        <v>60</v>
      </c>
      <c r="J24" s="15">
        <v>47</v>
      </c>
      <c r="K24" s="15">
        <v>10</v>
      </c>
      <c r="L24" s="15">
        <v>4</v>
      </c>
      <c r="M24" s="79">
        <v>7.05</v>
      </c>
      <c r="N24" s="94">
        <v>7.05</v>
      </c>
      <c r="O24" s="63">
        <v>2530</v>
      </c>
      <c r="P24" s="64">
        <f>Table224578910112345678910111213141516171819202122232425262728293031323334382444546474849505152[[#This Row],[PEMBULATAN]]*O24</f>
        <v>17836.5</v>
      </c>
    </row>
    <row r="25" spans="1:16" ht="26.25" customHeight="1" x14ac:dyDescent="0.2">
      <c r="A25" s="13"/>
      <c r="B25" s="73"/>
      <c r="C25" s="71" t="s">
        <v>1941</v>
      </c>
      <c r="D25" s="76" t="s">
        <v>56</v>
      </c>
      <c r="E25" s="12">
        <v>44523</v>
      </c>
      <c r="F25" s="74" t="s">
        <v>1971</v>
      </c>
      <c r="G25" s="12">
        <v>44527</v>
      </c>
      <c r="H25" s="75" t="s">
        <v>1972</v>
      </c>
      <c r="I25" s="15">
        <v>70</v>
      </c>
      <c r="J25" s="15">
        <v>43</v>
      </c>
      <c r="K25" s="15">
        <v>26</v>
      </c>
      <c r="L25" s="15">
        <v>7</v>
      </c>
      <c r="M25" s="79">
        <v>19.565000000000001</v>
      </c>
      <c r="N25" s="94">
        <v>19.565000000000001</v>
      </c>
      <c r="O25" s="63">
        <v>2530</v>
      </c>
      <c r="P25" s="64">
        <f>Table224578910112345678910111213141516171819202122232425262728293031323334382444546474849505152[[#This Row],[PEMBULATAN]]*O25</f>
        <v>49499.450000000004</v>
      </c>
    </row>
    <row r="26" spans="1:16" ht="26.25" customHeight="1" x14ac:dyDescent="0.2">
      <c r="A26" s="13"/>
      <c r="B26" s="73"/>
      <c r="C26" s="71" t="s">
        <v>1942</v>
      </c>
      <c r="D26" s="76" t="s">
        <v>56</v>
      </c>
      <c r="E26" s="12">
        <v>44523</v>
      </c>
      <c r="F26" s="74" t="s">
        <v>1971</v>
      </c>
      <c r="G26" s="12">
        <v>44527</v>
      </c>
      <c r="H26" s="75" t="s">
        <v>1972</v>
      </c>
      <c r="I26" s="15">
        <v>66</v>
      </c>
      <c r="J26" s="15">
        <v>45</v>
      </c>
      <c r="K26" s="15">
        <v>45</v>
      </c>
      <c r="L26" s="15">
        <v>2</v>
      </c>
      <c r="M26" s="79">
        <v>33.412500000000001</v>
      </c>
      <c r="N26" s="94">
        <v>34</v>
      </c>
      <c r="O26" s="63">
        <v>2530</v>
      </c>
      <c r="P26" s="64">
        <f>Table224578910112345678910111213141516171819202122232425262728293031323334382444546474849505152[[#This Row],[PEMBULATAN]]*O26</f>
        <v>86020</v>
      </c>
    </row>
    <row r="27" spans="1:16" ht="26.25" customHeight="1" x14ac:dyDescent="0.2">
      <c r="A27" s="13"/>
      <c r="B27" s="73"/>
      <c r="C27" s="71" t="s">
        <v>1943</v>
      </c>
      <c r="D27" s="76" t="s">
        <v>56</v>
      </c>
      <c r="E27" s="12">
        <v>44523</v>
      </c>
      <c r="F27" s="74" t="s">
        <v>1971</v>
      </c>
      <c r="G27" s="12">
        <v>44527</v>
      </c>
      <c r="H27" s="75" t="s">
        <v>1972</v>
      </c>
      <c r="I27" s="15">
        <v>55</v>
      </c>
      <c r="J27" s="15">
        <v>44</v>
      </c>
      <c r="K27" s="15">
        <v>20</v>
      </c>
      <c r="L27" s="15">
        <v>6</v>
      </c>
      <c r="M27" s="79">
        <v>12.1</v>
      </c>
      <c r="N27" s="94">
        <v>12.1</v>
      </c>
      <c r="O27" s="63">
        <v>2530</v>
      </c>
      <c r="P27" s="64">
        <f>Table224578910112345678910111213141516171819202122232425262728293031323334382444546474849505152[[#This Row],[PEMBULATAN]]*O27</f>
        <v>30613</v>
      </c>
    </row>
    <row r="28" spans="1:16" ht="26.25" customHeight="1" x14ac:dyDescent="0.2">
      <c r="A28" s="13"/>
      <c r="B28" s="73"/>
      <c r="C28" s="71" t="s">
        <v>1944</v>
      </c>
      <c r="D28" s="76" t="s">
        <v>56</v>
      </c>
      <c r="E28" s="12">
        <v>44523</v>
      </c>
      <c r="F28" s="74" t="s">
        <v>1971</v>
      </c>
      <c r="G28" s="12">
        <v>44527</v>
      </c>
      <c r="H28" s="75" t="s">
        <v>1972</v>
      </c>
      <c r="I28" s="15">
        <v>96</v>
      </c>
      <c r="J28" s="15">
        <v>62</v>
      </c>
      <c r="K28" s="15">
        <v>33</v>
      </c>
      <c r="L28" s="15">
        <v>29</v>
      </c>
      <c r="M28" s="79">
        <v>49.103999999999999</v>
      </c>
      <c r="N28" s="94">
        <v>49.103999999999999</v>
      </c>
      <c r="O28" s="63">
        <v>2530</v>
      </c>
      <c r="P28" s="64">
        <f>Table224578910112345678910111213141516171819202122232425262728293031323334382444546474849505152[[#This Row],[PEMBULATAN]]*O28</f>
        <v>124233.12</v>
      </c>
    </row>
    <row r="29" spans="1:16" ht="26.25" customHeight="1" x14ac:dyDescent="0.2">
      <c r="A29" s="13"/>
      <c r="B29" s="73"/>
      <c r="C29" s="71" t="s">
        <v>1945</v>
      </c>
      <c r="D29" s="76" t="s">
        <v>56</v>
      </c>
      <c r="E29" s="12">
        <v>44523</v>
      </c>
      <c r="F29" s="74" t="s">
        <v>1971</v>
      </c>
      <c r="G29" s="12">
        <v>44527</v>
      </c>
      <c r="H29" s="75" t="s">
        <v>1972</v>
      </c>
      <c r="I29" s="15">
        <v>97</v>
      </c>
      <c r="J29" s="15">
        <v>62</v>
      </c>
      <c r="K29" s="15">
        <v>37</v>
      </c>
      <c r="L29" s="15">
        <v>15</v>
      </c>
      <c r="M29" s="79">
        <v>55.6295</v>
      </c>
      <c r="N29" s="94">
        <v>55.6295</v>
      </c>
      <c r="O29" s="63">
        <v>2530</v>
      </c>
      <c r="P29" s="64">
        <f>Table224578910112345678910111213141516171819202122232425262728293031323334382444546474849505152[[#This Row],[PEMBULATAN]]*O29</f>
        <v>140742.63500000001</v>
      </c>
    </row>
    <row r="30" spans="1:16" ht="26.25" customHeight="1" x14ac:dyDescent="0.2">
      <c r="A30" s="13"/>
      <c r="B30" s="73"/>
      <c r="C30" s="71" t="s">
        <v>1946</v>
      </c>
      <c r="D30" s="76" t="s">
        <v>56</v>
      </c>
      <c r="E30" s="12">
        <v>44523</v>
      </c>
      <c r="F30" s="74" t="s">
        <v>1971</v>
      </c>
      <c r="G30" s="12">
        <v>44527</v>
      </c>
      <c r="H30" s="75" t="s">
        <v>1972</v>
      </c>
      <c r="I30" s="15">
        <v>96</v>
      </c>
      <c r="J30" s="15">
        <v>62</v>
      </c>
      <c r="K30" s="15">
        <v>32</v>
      </c>
      <c r="L30" s="15">
        <v>15</v>
      </c>
      <c r="M30" s="79">
        <v>47.616</v>
      </c>
      <c r="N30" s="94">
        <v>47.616</v>
      </c>
      <c r="O30" s="63">
        <v>2530</v>
      </c>
      <c r="P30" s="64">
        <f>Table224578910112345678910111213141516171819202122232425262728293031323334382444546474849505152[[#This Row],[PEMBULATAN]]*O30</f>
        <v>120468.48</v>
      </c>
    </row>
    <row r="31" spans="1:16" ht="26.25" customHeight="1" x14ac:dyDescent="0.2">
      <c r="A31" s="13"/>
      <c r="B31" s="73"/>
      <c r="C31" s="71" t="s">
        <v>1947</v>
      </c>
      <c r="D31" s="76" t="s">
        <v>56</v>
      </c>
      <c r="E31" s="12">
        <v>44523</v>
      </c>
      <c r="F31" s="74" t="s">
        <v>1971</v>
      </c>
      <c r="G31" s="12">
        <v>44527</v>
      </c>
      <c r="H31" s="75" t="s">
        <v>1972</v>
      </c>
      <c r="I31" s="15">
        <v>95</v>
      </c>
      <c r="J31" s="15">
        <v>57</v>
      </c>
      <c r="K31" s="15">
        <v>38</v>
      </c>
      <c r="L31" s="15">
        <v>16</v>
      </c>
      <c r="M31" s="79">
        <v>51.442500000000003</v>
      </c>
      <c r="N31" s="94">
        <v>52</v>
      </c>
      <c r="O31" s="63">
        <v>2530</v>
      </c>
      <c r="P31" s="64">
        <f>Table224578910112345678910111213141516171819202122232425262728293031323334382444546474849505152[[#This Row],[PEMBULATAN]]*O31</f>
        <v>131560</v>
      </c>
    </row>
    <row r="32" spans="1:16" ht="26.25" customHeight="1" x14ac:dyDescent="0.2">
      <c r="A32" s="13"/>
      <c r="B32" s="73"/>
      <c r="C32" s="71" t="s">
        <v>1948</v>
      </c>
      <c r="D32" s="76" t="s">
        <v>56</v>
      </c>
      <c r="E32" s="12">
        <v>44523</v>
      </c>
      <c r="F32" s="74" t="s">
        <v>1971</v>
      </c>
      <c r="G32" s="12">
        <v>44527</v>
      </c>
      <c r="H32" s="75" t="s">
        <v>1972</v>
      </c>
      <c r="I32" s="15">
        <v>100</v>
      </c>
      <c r="J32" s="15">
        <v>62</v>
      </c>
      <c r="K32" s="15">
        <v>28</v>
      </c>
      <c r="L32" s="15">
        <v>23</v>
      </c>
      <c r="M32" s="79">
        <v>43.4</v>
      </c>
      <c r="N32" s="94">
        <v>44</v>
      </c>
      <c r="O32" s="63">
        <v>2530</v>
      </c>
      <c r="P32" s="64">
        <f>Table224578910112345678910111213141516171819202122232425262728293031323334382444546474849505152[[#This Row],[PEMBULATAN]]*O32</f>
        <v>111320</v>
      </c>
    </row>
    <row r="33" spans="1:16" ht="26.25" customHeight="1" x14ac:dyDescent="0.2">
      <c r="A33" s="13"/>
      <c r="B33" s="73"/>
      <c r="C33" s="71" t="s">
        <v>1949</v>
      </c>
      <c r="D33" s="76" t="s">
        <v>56</v>
      </c>
      <c r="E33" s="12">
        <v>44523</v>
      </c>
      <c r="F33" s="74" t="s">
        <v>1971</v>
      </c>
      <c r="G33" s="12">
        <v>44527</v>
      </c>
      <c r="H33" s="75" t="s">
        <v>1972</v>
      </c>
      <c r="I33" s="15">
        <v>96</v>
      </c>
      <c r="J33" s="15">
        <v>58</v>
      </c>
      <c r="K33" s="15">
        <v>27</v>
      </c>
      <c r="L33" s="15">
        <v>7</v>
      </c>
      <c r="M33" s="79">
        <v>37.584000000000003</v>
      </c>
      <c r="N33" s="94">
        <v>37.584000000000003</v>
      </c>
      <c r="O33" s="63">
        <v>2530</v>
      </c>
      <c r="P33" s="64">
        <f>Table224578910112345678910111213141516171819202122232425262728293031323334382444546474849505152[[#This Row],[PEMBULATAN]]*O33</f>
        <v>95087.52</v>
      </c>
    </row>
    <row r="34" spans="1:16" ht="26.25" customHeight="1" x14ac:dyDescent="0.2">
      <c r="A34" s="13"/>
      <c r="B34" s="73"/>
      <c r="C34" s="71" t="s">
        <v>1950</v>
      </c>
      <c r="D34" s="76" t="s">
        <v>56</v>
      </c>
      <c r="E34" s="12">
        <v>44523</v>
      </c>
      <c r="F34" s="74" t="s">
        <v>1971</v>
      </c>
      <c r="G34" s="12">
        <v>44527</v>
      </c>
      <c r="H34" s="75" t="s">
        <v>1972</v>
      </c>
      <c r="I34" s="15">
        <v>64</v>
      </c>
      <c r="J34" s="15">
        <v>40</v>
      </c>
      <c r="K34" s="15">
        <v>20</v>
      </c>
      <c r="L34" s="15">
        <v>4</v>
      </c>
      <c r="M34" s="79">
        <v>12.8</v>
      </c>
      <c r="N34" s="94">
        <v>12.8</v>
      </c>
      <c r="O34" s="63">
        <v>2530</v>
      </c>
      <c r="P34" s="64">
        <f>Table224578910112345678910111213141516171819202122232425262728293031323334382444546474849505152[[#This Row],[PEMBULATAN]]*O34</f>
        <v>32384</v>
      </c>
    </row>
    <row r="35" spans="1:16" ht="26.25" customHeight="1" x14ac:dyDescent="0.2">
      <c r="A35" s="13"/>
      <c r="B35" s="73"/>
      <c r="C35" s="71" t="s">
        <v>1951</v>
      </c>
      <c r="D35" s="76" t="s">
        <v>56</v>
      </c>
      <c r="E35" s="12">
        <v>44523</v>
      </c>
      <c r="F35" s="74" t="s">
        <v>1971</v>
      </c>
      <c r="G35" s="12">
        <v>44527</v>
      </c>
      <c r="H35" s="75" t="s">
        <v>1972</v>
      </c>
      <c r="I35" s="15">
        <v>75</v>
      </c>
      <c r="J35" s="15">
        <v>62</v>
      </c>
      <c r="K35" s="15">
        <v>44</v>
      </c>
      <c r="L35" s="15">
        <v>13</v>
      </c>
      <c r="M35" s="79">
        <v>51.15</v>
      </c>
      <c r="N35" s="94">
        <v>51.15</v>
      </c>
      <c r="O35" s="63">
        <v>2530</v>
      </c>
      <c r="P35" s="64">
        <f>Table224578910112345678910111213141516171819202122232425262728293031323334382444546474849505152[[#This Row],[PEMBULATAN]]*O35</f>
        <v>129409.5</v>
      </c>
    </row>
    <row r="36" spans="1:16" ht="26.25" customHeight="1" x14ac:dyDescent="0.2">
      <c r="A36" s="13"/>
      <c r="B36" s="73"/>
      <c r="C36" s="71" t="s">
        <v>1952</v>
      </c>
      <c r="D36" s="76" t="s">
        <v>56</v>
      </c>
      <c r="E36" s="12">
        <v>44523</v>
      </c>
      <c r="F36" s="74" t="s">
        <v>1971</v>
      </c>
      <c r="G36" s="12">
        <v>44527</v>
      </c>
      <c r="H36" s="75" t="s">
        <v>1972</v>
      </c>
      <c r="I36" s="15">
        <v>85</v>
      </c>
      <c r="J36" s="15">
        <v>64</v>
      </c>
      <c r="K36" s="15">
        <v>26</v>
      </c>
      <c r="L36" s="15">
        <v>18</v>
      </c>
      <c r="M36" s="79">
        <v>35.36</v>
      </c>
      <c r="N36" s="94">
        <v>36</v>
      </c>
      <c r="O36" s="63">
        <v>2530</v>
      </c>
      <c r="P36" s="64">
        <f>Table224578910112345678910111213141516171819202122232425262728293031323334382444546474849505152[[#This Row],[PEMBULATAN]]*O36</f>
        <v>91080</v>
      </c>
    </row>
    <row r="37" spans="1:16" ht="26.25" customHeight="1" x14ac:dyDescent="0.2">
      <c r="A37" s="13"/>
      <c r="B37" s="73"/>
      <c r="C37" s="71" t="s">
        <v>1953</v>
      </c>
      <c r="D37" s="76" t="s">
        <v>56</v>
      </c>
      <c r="E37" s="12">
        <v>44523</v>
      </c>
      <c r="F37" s="74" t="s">
        <v>1971</v>
      </c>
      <c r="G37" s="12">
        <v>44527</v>
      </c>
      <c r="H37" s="75" t="s">
        <v>1972</v>
      </c>
      <c r="I37" s="15">
        <v>94</v>
      </c>
      <c r="J37" s="15">
        <v>60</v>
      </c>
      <c r="K37" s="15">
        <v>24</v>
      </c>
      <c r="L37" s="15">
        <v>8</v>
      </c>
      <c r="M37" s="79">
        <v>33.840000000000003</v>
      </c>
      <c r="N37" s="94">
        <v>33.840000000000003</v>
      </c>
      <c r="O37" s="63">
        <v>2530</v>
      </c>
      <c r="P37" s="64">
        <f>Table224578910112345678910111213141516171819202122232425262728293031323334382444546474849505152[[#This Row],[PEMBULATAN]]*O37</f>
        <v>85615.200000000012</v>
      </c>
    </row>
    <row r="38" spans="1:16" ht="26.25" customHeight="1" x14ac:dyDescent="0.2">
      <c r="A38" s="13"/>
      <c r="B38" s="73"/>
      <c r="C38" s="71" t="s">
        <v>1954</v>
      </c>
      <c r="D38" s="76" t="s">
        <v>56</v>
      </c>
      <c r="E38" s="12">
        <v>44523</v>
      </c>
      <c r="F38" s="74" t="s">
        <v>1971</v>
      </c>
      <c r="G38" s="12">
        <v>44527</v>
      </c>
      <c r="H38" s="75" t="s">
        <v>1972</v>
      </c>
      <c r="I38" s="15">
        <v>37</v>
      </c>
      <c r="J38" s="15">
        <v>28</v>
      </c>
      <c r="K38" s="15">
        <v>10</v>
      </c>
      <c r="L38" s="15">
        <v>2</v>
      </c>
      <c r="M38" s="79">
        <v>2.59</v>
      </c>
      <c r="N38" s="94">
        <v>2.59</v>
      </c>
      <c r="O38" s="63">
        <v>2530</v>
      </c>
      <c r="P38" s="64">
        <f>Table224578910112345678910111213141516171819202122232425262728293031323334382444546474849505152[[#This Row],[PEMBULATAN]]*O38</f>
        <v>6552.7</v>
      </c>
    </row>
    <row r="39" spans="1:16" ht="26.25" customHeight="1" x14ac:dyDescent="0.2">
      <c r="A39" s="13"/>
      <c r="B39" s="73"/>
      <c r="C39" s="71" t="s">
        <v>1955</v>
      </c>
      <c r="D39" s="76" t="s">
        <v>56</v>
      </c>
      <c r="E39" s="12">
        <v>44523</v>
      </c>
      <c r="F39" s="74" t="s">
        <v>1971</v>
      </c>
      <c r="G39" s="12">
        <v>44527</v>
      </c>
      <c r="H39" s="75" t="s">
        <v>1972</v>
      </c>
      <c r="I39" s="15">
        <v>85</v>
      </c>
      <c r="J39" s="15">
        <v>62</v>
      </c>
      <c r="K39" s="15">
        <v>22</v>
      </c>
      <c r="L39" s="15">
        <v>8</v>
      </c>
      <c r="M39" s="79">
        <v>28.984999999999999</v>
      </c>
      <c r="N39" s="94">
        <v>28.984999999999999</v>
      </c>
      <c r="O39" s="63">
        <v>2530</v>
      </c>
      <c r="P39" s="64">
        <f>Table224578910112345678910111213141516171819202122232425262728293031323334382444546474849505152[[#This Row],[PEMBULATAN]]*O39</f>
        <v>73332.05</v>
      </c>
    </row>
    <row r="40" spans="1:16" ht="26.25" customHeight="1" x14ac:dyDescent="0.2">
      <c r="A40" s="13"/>
      <c r="B40" s="73"/>
      <c r="C40" s="71" t="s">
        <v>1956</v>
      </c>
      <c r="D40" s="76" t="s">
        <v>56</v>
      </c>
      <c r="E40" s="12">
        <v>44523</v>
      </c>
      <c r="F40" s="74" t="s">
        <v>1971</v>
      </c>
      <c r="G40" s="12">
        <v>44527</v>
      </c>
      <c r="H40" s="75" t="s">
        <v>1972</v>
      </c>
      <c r="I40" s="15">
        <v>100</v>
      </c>
      <c r="J40" s="15">
        <v>55</v>
      </c>
      <c r="K40" s="15">
        <v>35</v>
      </c>
      <c r="L40" s="15">
        <v>18</v>
      </c>
      <c r="M40" s="79">
        <v>48.125</v>
      </c>
      <c r="N40" s="94">
        <v>48.125</v>
      </c>
      <c r="O40" s="63">
        <v>2530</v>
      </c>
      <c r="P40" s="64">
        <f>Table224578910112345678910111213141516171819202122232425262728293031323334382444546474849505152[[#This Row],[PEMBULATAN]]*O40</f>
        <v>121756.25</v>
      </c>
    </row>
    <row r="41" spans="1:16" ht="26.25" customHeight="1" x14ac:dyDescent="0.2">
      <c r="A41" s="13"/>
      <c r="B41" s="73"/>
      <c r="C41" s="71" t="s">
        <v>1957</v>
      </c>
      <c r="D41" s="76" t="s">
        <v>56</v>
      </c>
      <c r="E41" s="12">
        <v>44523</v>
      </c>
      <c r="F41" s="74" t="s">
        <v>1971</v>
      </c>
      <c r="G41" s="12">
        <v>44527</v>
      </c>
      <c r="H41" s="75" t="s">
        <v>1972</v>
      </c>
      <c r="I41" s="15">
        <v>92</v>
      </c>
      <c r="J41" s="15">
        <v>60</v>
      </c>
      <c r="K41" s="15">
        <v>34</v>
      </c>
      <c r="L41" s="15">
        <v>22</v>
      </c>
      <c r="M41" s="79">
        <v>46.92</v>
      </c>
      <c r="N41" s="94">
        <v>46.92</v>
      </c>
      <c r="O41" s="63">
        <v>2530</v>
      </c>
      <c r="P41" s="64">
        <f>Table224578910112345678910111213141516171819202122232425262728293031323334382444546474849505152[[#This Row],[PEMBULATAN]]*O41</f>
        <v>118707.6</v>
      </c>
    </row>
    <row r="42" spans="1:16" ht="26.25" customHeight="1" x14ac:dyDescent="0.2">
      <c r="A42" s="13"/>
      <c r="B42" s="73"/>
      <c r="C42" s="71" t="s">
        <v>1958</v>
      </c>
      <c r="D42" s="76" t="s">
        <v>56</v>
      </c>
      <c r="E42" s="12">
        <v>44523</v>
      </c>
      <c r="F42" s="74" t="s">
        <v>1971</v>
      </c>
      <c r="G42" s="12">
        <v>44527</v>
      </c>
      <c r="H42" s="75" t="s">
        <v>1972</v>
      </c>
      <c r="I42" s="15">
        <v>89</v>
      </c>
      <c r="J42" s="15">
        <v>60</v>
      </c>
      <c r="K42" s="15">
        <v>28</v>
      </c>
      <c r="L42" s="15">
        <v>21</v>
      </c>
      <c r="M42" s="79">
        <v>37.380000000000003</v>
      </c>
      <c r="N42" s="94">
        <v>38</v>
      </c>
      <c r="O42" s="63">
        <v>2530</v>
      </c>
      <c r="P42" s="64">
        <f>Table224578910112345678910111213141516171819202122232425262728293031323334382444546474849505152[[#This Row],[PEMBULATAN]]*O42</f>
        <v>96140</v>
      </c>
    </row>
    <row r="43" spans="1:16" ht="26.25" customHeight="1" x14ac:dyDescent="0.2">
      <c r="A43" s="13"/>
      <c r="B43" s="73"/>
      <c r="C43" s="71" t="s">
        <v>1959</v>
      </c>
      <c r="D43" s="76" t="s">
        <v>56</v>
      </c>
      <c r="E43" s="12">
        <v>44523</v>
      </c>
      <c r="F43" s="74" t="s">
        <v>1971</v>
      </c>
      <c r="G43" s="12">
        <v>44527</v>
      </c>
      <c r="H43" s="75" t="s">
        <v>1972</v>
      </c>
      <c r="I43" s="15">
        <v>107</v>
      </c>
      <c r="J43" s="15">
        <v>58</v>
      </c>
      <c r="K43" s="15">
        <v>32</v>
      </c>
      <c r="L43" s="15">
        <v>16</v>
      </c>
      <c r="M43" s="79">
        <v>49.648000000000003</v>
      </c>
      <c r="N43" s="94">
        <v>49.648000000000003</v>
      </c>
      <c r="O43" s="63">
        <v>2530</v>
      </c>
      <c r="P43" s="64">
        <f>Table224578910112345678910111213141516171819202122232425262728293031323334382444546474849505152[[#This Row],[PEMBULATAN]]*O43</f>
        <v>125609.44</v>
      </c>
    </row>
    <row r="44" spans="1:16" ht="26.25" customHeight="1" x14ac:dyDescent="0.2">
      <c r="A44" s="13"/>
      <c r="B44" s="73"/>
      <c r="C44" s="71" t="s">
        <v>1960</v>
      </c>
      <c r="D44" s="76" t="s">
        <v>56</v>
      </c>
      <c r="E44" s="12">
        <v>44523</v>
      </c>
      <c r="F44" s="74" t="s">
        <v>1971</v>
      </c>
      <c r="G44" s="12">
        <v>44527</v>
      </c>
      <c r="H44" s="75" t="s">
        <v>1972</v>
      </c>
      <c r="I44" s="15">
        <v>59</v>
      </c>
      <c r="J44" s="15">
        <v>32</v>
      </c>
      <c r="K44" s="15">
        <v>21</v>
      </c>
      <c r="L44" s="15">
        <v>8</v>
      </c>
      <c r="M44" s="79">
        <v>9.9120000000000008</v>
      </c>
      <c r="N44" s="94">
        <v>9.9120000000000008</v>
      </c>
      <c r="O44" s="63">
        <v>2530</v>
      </c>
      <c r="P44" s="64">
        <f>Table224578910112345678910111213141516171819202122232425262728293031323334382444546474849505152[[#This Row],[PEMBULATAN]]*O44</f>
        <v>25077.360000000001</v>
      </c>
    </row>
    <row r="45" spans="1:16" ht="26.25" customHeight="1" x14ac:dyDescent="0.2">
      <c r="A45" s="13"/>
      <c r="B45" s="73"/>
      <c r="C45" s="71" t="s">
        <v>1961</v>
      </c>
      <c r="D45" s="76" t="s">
        <v>56</v>
      </c>
      <c r="E45" s="12">
        <v>44523</v>
      </c>
      <c r="F45" s="74" t="s">
        <v>1971</v>
      </c>
      <c r="G45" s="12">
        <v>44527</v>
      </c>
      <c r="H45" s="75" t="s">
        <v>1972</v>
      </c>
      <c r="I45" s="15">
        <v>122</v>
      </c>
      <c r="J45" s="15">
        <v>15</v>
      </c>
      <c r="K45" s="15">
        <v>10</v>
      </c>
      <c r="L45" s="15">
        <v>1</v>
      </c>
      <c r="M45" s="79">
        <v>4.5750000000000002</v>
      </c>
      <c r="N45" s="94">
        <v>4.5750000000000002</v>
      </c>
      <c r="O45" s="63">
        <v>2530</v>
      </c>
      <c r="P45" s="64">
        <f>Table224578910112345678910111213141516171819202122232425262728293031323334382444546474849505152[[#This Row],[PEMBULATAN]]*O45</f>
        <v>11574.75</v>
      </c>
    </row>
    <row r="46" spans="1:16" ht="26.25" customHeight="1" x14ac:dyDescent="0.2">
      <c r="A46" s="13"/>
      <c r="B46" s="73"/>
      <c r="C46" s="71" t="s">
        <v>1962</v>
      </c>
      <c r="D46" s="76" t="s">
        <v>56</v>
      </c>
      <c r="E46" s="12">
        <v>44523</v>
      </c>
      <c r="F46" s="74" t="s">
        <v>1971</v>
      </c>
      <c r="G46" s="12">
        <v>44527</v>
      </c>
      <c r="H46" s="75" t="s">
        <v>1972</v>
      </c>
      <c r="I46" s="15">
        <v>44</v>
      </c>
      <c r="J46" s="15">
        <v>38</v>
      </c>
      <c r="K46" s="15">
        <v>34</v>
      </c>
      <c r="L46" s="15">
        <v>3</v>
      </c>
      <c r="M46" s="79">
        <v>14.212</v>
      </c>
      <c r="N46" s="94">
        <v>14.212</v>
      </c>
      <c r="O46" s="63">
        <v>2530</v>
      </c>
      <c r="P46" s="64">
        <f>Table224578910112345678910111213141516171819202122232425262728293031323334382444546474849505152[[#This Row],[PEMBULATAN]]*O46</f>
        <v>35956.36</v>
      </c>
    </row>
    <row r="47" spans="1:16" ht="26.25" customHeight="1" x14ac:dyDescent="0.2">
      <c r="A47" s="13"/>
      <c r="B47" s="73"/>
      <c r="C47" s="71" t="s">
        <v>1963</v>
      </c>
      <c r="D47" s="76" t="s">
        <v>56</v>
      </c>
      <c r="E47" s="12">
        <v>44523</v>
      </c>
      <c r="F47" s="74" t="s">
        <v>1971</v>
      </c>
      <c r="G47" s="12">
        <v>44527</v>
      </c>
      <c r="H47" s="75" t="s">
        <v>1972</v>
      </c>
      <c r="I47" s="15">
        <v>50</v>
      </c>
      <c r="J47" s="15">
        <v>38</v>
      </c>
      <c r="K47" s="15">
        <v>12</v>
      </c>
      <c r="L47" s="15">
        <v>1</v>
      </c>
      <c r="M47" s="79">
        <v>5.7</v>
      </c>
      <c r="N47" s="94">
        <v>5.7</v>
      </c>
      <c r="O47" s="63">
        <v>2530</v>
      </c>
      <c r="P47" s="64">
        <f>Table224578910112345678910111213141516171819202122232425262728293031323334382444546474849505152[[#This Row],[PEMBULATAN]]*O47</f>
        <v>14421</v>
      </c>
    </row>
    <row r="48" spans="1:16" ht="26.25" customHeight="1" x14ac:dyDescent="0.2">
      <c r="A48" s="13"/>
      <c r="B48" s="73"/>
      <c r="C48" s="71" t="s">
        <v>1964</v>
      </c>
      <c r="D48" s="76" t="s">
        <v>56</v>
      </c>
      <c r="E48" s="12">
        <v>44523</v>
      </c>
      <c r="F48" s="74" t="s">
        <v>1971</v>
      </c>
      <c r="G48" s="12">
        <v>44527</v>
      </c>
      <c r="H48" s="75" t="s">
        <v>1972</v>
      </c>
      <c r="I48" s="15">
        <v>107</v>
      </c>
      <c r="J48" s="15">
        <v>6</v>
      </c>
      <c r="K48" s="15">
        <v>6</v>
      </c>
      <c r="L48" s="15">
        <v>2</v>
      </c>
      <c r="M48" s="79">
        <v>0.96299999999999997</v>
      </c>
      <c r="N48" s="94">
        <v>2</v>
      </c>
      <c r="O48" s="63">
        <v>2530</v>
      </c>
      <c r="P48" s="64">
        <f>Table224578910112345678910111213141516171819202122232425262728293031323334382444546474849505152[[#This Row],[PEMBULATAN]]*O48</f>
        <v>5060</v>
      </c>
    </row>
    <row r="49" spans="1:16" ht="26.25" customHeight="1" x14ac:dyDescent="0.2">
      <c r="A49" s="13"/>
      <c r="B49" s="96"/>
      <c r="C49" s="71" t="s">
        <v>1965</v>
      </c>
      <c r="D49" s="76" t="s">
        <v>56</v>
      </c>
      <c r="E49" s="12">
        <v>44523</v>
      </c>
      <c r="F49" s="74" t="s">
        <v>1971</v>
      </c>
      <c r="G49" s="12">
        <v>44527</v>
      </c>
      <c r="H49" s="75" t="s">
        <v>1972</v>
      </c>
      <c r="I49" s="15">
        <v>122</v>
      </c>
      <c r="J49" s="15">
        <v>15</v>
      </c>
      <c r="K49" s="15">
        <v>10</v>
      </c>
      <c r="L49" s="15">
        <v>1</v>
      </c>
      <c r="M49" s="79">
        <v>4.5750000000000002</v>
      </c>
      <c r="N49" s="94">
        <v>4.5750000000000002</v>
      </c>
      <c r="O49" s="63">
        <v>2530</v>
      </c>
      <c r="P49" s="64">
        <f>Table224578910112345678910111213141516171819202122232425262728293031323334382444546474849505152[[#This Row],[PEMBULATAN]]*O49</f>
        <v>11574.75</v>
      </c>
    </row>
    <row r="50" spans="1:16" ht="26.25" customHeight="1" x14ac:dyDescent="0.2">
      <c r="A50" s="13"/>
      <c r="B50" s="73" t="s">
        <v>1966</v>
      </c>
      <c r="C50" s="71" t="s">
        <v>1967</v>
      </c>
      <c r="D50" s="76" t="s">
        <v>56</v>
      </c>
      <c r="E50" s="12">
        <v>44523</v>
      </c>
      <c r="F50" s="74" t="s">
        <v>1971</v>
      </c>
      <c r="G50" s="12">
        <v>44527</v>
      </c>
      <c r="H50" s="75" t="s">
        <v>1972</v>
      </c>
      <c r="I50" s="15">
        <v>65</v>
      </c>
      <c r="J50" s="15">
        <v>49</v>
      </c>
      <c r="K50" s="15">
        <v>20</v>
      </c>
      <c r="L50" s="15">
        <v>3</v>
      </c>
      <c r="M50" s="79">
        <v>15.925000000000001</v>
      </c>
      <c r="N50" s="94">
        <v>15.925000000000001</v>
      </c>
      <c r="O50" s="63">
        <v>2530</v>
      </c>
      <c r="P50" s="64">
        <f>Table224578910112345678910111213141516171819202122232425262728293031323334382444546474849505152[[#This Row],[PEMBULATAN]]*O50</f>
        <v>40290.25</v>
      </c>
    </row>
    <row r="51" spans="1:16" ht="26.25" customHeight="1" x14ac:dyDescent="0.2">
      <c r="A51" s="13"/>
      <c r="B51" s="73"/>
      <c r="C51" s="71" t="s">
        <v>1968</v>
      </c>
      <c r="D51" s="76" t="s">
        <v>56</v>
      </c>
      <c r="E51" s="12">
        <v>44523</v>
      </c>
      <c r="F51" s="74" t="s">
        <v>1971</v>
      </c>
      <c r="G51" s="12">
        <v>44527</v>
      </c>
      <c r="H51" s="75" t="s">
        <v>1972</v>
      </c>
      <c r="I51" s="15">
        <v>55</v>
      </c>
      <c r="J51" s="15">
        <v>54</v>
      </c>
      <c r="K51" s="15">
        <v>22</v>
      </c>
      <c r="L51" s="15">
        <v>12</v>
      </c>
      <c r="M51" s="79">
        <v>16.335000000000001</v>
      </c>
      <c r="N51" s="94">
        <v>17</v>
      </c>
      <c r="O51" s="63">
        <v>2530</v>
      </c>
      <c r="P51" s="64">
        <f>Table224578910112345678910111213141516171819202122232425262728293031323334382444546474849505152[[#This Row],[PEMBULATAN]]*O51</f>
        <v>43010</v>
      </c>
    </row>
    <row r="52" spans="1:16" ht="26.25" customHeight="1" x14ac:dyDescent="0.2">
      <c r="A52" s="13"/>
      <c r="B52" s="73"/>
      <c r="C52" s="71" t="s">
        <v>1969</v>
      </c>
      <c r="D52" s="76" t="s">
        <v>56</v>
      </c>
      <c r="E52" s="12">
        <v>44523</v>
      </c>
      <c r="F52" s="74" t="s">
        <v>1971</v>
      </c>
      <c r="G52" s="12">
        <v>44527</v>
      </c>
      <c r="H52" s="75" t="s">
        <v>1972</v>
      </c>
      <c r="I52" s="15">
        <v>57</v>
      </c>
      <c r="J52" s="15">
        <v>42</v>
      </c>
      <c r="K52" s="15">
        <v>12</v>
      </c>
      <c r="L52" s="15">
        <v>3</v>
      </c>
      <c r="M52" s="79">
        <v>7.1820000000000004</v>
      </c>
      <c r="N52" s="94">
        <v>7.1820000000000004</v>
      </c>
      <c r="O52" s="63">
        <v>2530</v>
      </c>
      <c r="P52" s="64">
        <f>Table224578910112345678910111213141516171819202122232425262728293031323334382444546474849505152[[#This Row],[PEMBULATAN]]*O52</f>
        <v>18170.460000000003</v>
      </c>
    </row>
    <row r="53" spans="1:16" ht="26.25" customHeight="1" x14ac:dyDescent="0.2">
      <c r="A53" s="13"/>
      <c r="B53" s="73"/>
      <c r="C53" s="71" t="s">
        <v>1970</v>
      </c>
      <c r="D53" s="76" t="s">
        <v>56</v>
      </c>
      <c r="E53" s="12">
        <v>44523</v>
      </c>
      <c r="F53" s="74" t="s">
        <v>1971</v>
      </c>
      <c r="G53" s="12">
        <v>44527</v>
      </c>
      <c r="H53" s="75" t="s">
        <v>1972</v>
      </c>
      <c r="I53" s="15">
        <v>46</v>
      </c>
      <c r="J53" s="15">
        <v>35</v>
      </c>
      <c r="K53" s="15">
        <v>11</v>
      </c>
      <c r="L53" s="15">
        <v>1</v>
      </c>
      <c r="M53" s="79">
        <v>4.4275000000000002</v>
      </c>
      <c r="N53" s="94">
        <v>5</v>
      </c>
      <c r="O53" s="63">
        <v>2530</v>
      </c>
      <c r="P53" s="64">
        <f>Table224578910112345678910111213141516171819202122232425262728293031323334382444546474849505152[[#This Row],[PEMBULATAN]]*O53</f>
        <v>12650</v>
      </c>
    </row>
    <row r="54" spans="1:16" ht="22.5" customHeight="1" x14ac:dyDescent="0.2">
      <c r="A54" s="116" t="s">
        <v>30</v>
      </c>
      <c r="B54" s="117"/>
      <c r="C54" s="117"/>
      <c r="D54" s="117"/>
      <c r="E54" s="117"/>
      <c r="F54" s="117"/>
      <c r="G54" s="117"/>
      <c r="H54" s="117"/>
      <c r="I54" s="117"/>
      <c r="J54" s="117"/>
      <c r="K54" s="117"/>
      <c r="L54" s="118"/>
      <c r="M54" s="77">
        <f>SUBTOTAL(109,Table224578910112345678910111213141516171819202122232425262728293031323334382444546474849505152[KG VOLUME])</f>
        <v>1296.2075000000002</v>
      </c>
      <c r="N54" s="67">
        <f>SUM(N3:N53)</f>
        <v>1310.9295000000002</v>
      </c>
      <c r="O54" s="119">
        <f>SUM(P3:P53)</f>
        <v>3316651.6350000002</v>
      </c>
      <c r="P54" s="120"/>
    </row>
    <row r="55" spans="1:16" ht="18" customHeight="1" x14ac:dyDescent="0.2">
      <c r="A55" s="84"/>
      <c r="B55" s="55" t="s">
        <v>42</v>
      </c>
      <c r="C55" s="54"/>
      <c r="D55" s="56" t="s">
        <v>43</v>
      </c>
      <c r="E55" s="84"/>
      <c r="F55" s="84"/>
      <c r="G55" s="84"/>
      <c r="H55" s="84"/>
      <c r="I55" s="84"/>
      <c r="J55" s="84"/>
      <c r="K55" s="84"/>
      <c r="L55" s="84"/>
      <c r="M55" s="85"/>
      <c r="N55" s="86" t="s">
        <v>51</v>
      </c>
      <c r="O55" s="87"/>
      <c r="P55" s="87">
        <f>O54*10%</f>
        <v>331665.16350000002</v>
      </c>
    </row>
    <row r="56" spans="1:16" ht="18" customHeight="1" thickBot="1" x14ac:dyDescent="0.25">
      <c r="A56" s="84"/>
      <c r="B56" s="55"/>
      <c r="C56" s="54"/>
      <c r="D56" s="56"/>
      <c r="E56" s="84"/>
      <c r="F56" s="84"/>
      <c r="G56" s="84"/>
      <c r="H56" s="84"/>
      <c r="I56" s="84"/>
      <c r="J56" s="84"/>
      <c r="K56" s="84"/>
      <c r="L56" s="84"/>
      <c r="M56" s="85"/>
      <c r="N56" s="88" t="s">
        <v>52</v>
      </c>
      <c r="O56" s="89"/>
      <c r="P56" s="89">
        <f>O54-P55</f>
        <v>2984986.4715</v>
      </c>
    </row>
    <row r="57" spans="1:16" ht="18" customHeight="1" x14ac:dyDescent="0.2">
      <c r="A57" s="10"/>
      <c r="H57" s="62"/>
      <c r="N57" s="61" t="s">
        <v>31</v>
      </c>
      <c r="P57" s="68">
        <f>P56*1%</f>
        <v>29849.864715</v>
      </c>
    </row>
    <row r="58" spans="1:16" ht="18" customHeight="1" thickBot="1" x14ac:dyDescent="0.25">
      <c r="A58" s="10"/>
      <c r="H58" s="62"/>
      <c r="N58" s="61" t="s">
        <v>53</v>
      </c>
      <c r="P58" s="70">
        <f>P56*2%</f>
        <v>59699.729429999999</v>
      </c>
    </row>
    <row r="59" spans="1:16" ht="18" customHeight="1" x14ac:dyDescent="0.2">
      <c r="A59" s="10"/>
      <c r="H59" s="62"/>
      <c r="N59" s="65" t="s">
        <v>32</v>
      </c>
      <c r="O59" s="66"/>
      <c r="P59" s="69">
        <f>P56+P57-P58</f>
        <v>2955136.6067850003</v>
      </c>
    </row>
    <row r="61" spans="1:16" x14ac:dyDescent="0.2">
      <c r="A61" s="10"/>
      <c r="H61" s="62"/>
      <c r="P61" s="70"/>
    </row>
    <row r="62" spans="1:16" x14ac:dyDescent="0.2">
      <c r="A62" s="10"/>
      <c r="H62" s="62"/>
      <c r="O62" s="57"/>
      <c r="P62" s="70"/>
    </row>
    <row r="63" spans="1:16" s="3" customFormat="1" x14ac:dyDescent="0.25">
      <c r="A63" s="10"/>
      <c r="B63" s="2"/>
      <c r="C63" s="2"/>
      <c r="E63" s="11"/>
      <c r="H63" s="62"/>
      <c r="N63" s="14"/>
      <c r="O63" s="14"/>
      <c r="P63" s="14"/>
    </row>
    <row r="64" spans="1:16" s="3" customFormat="1" x14ac:dyDescent="0.25">
      <c r="A64" s="10"/>
      <c r="B64" s="2"/>
      <c r="C64" s="2"/>
      <c r="E64" s="11"/>
      <c r="H64" s="62"/>
      <c r="N64" s="14"/>
      <c r="O64" s="14"/>
      <c r="P64" s="14"/>
    </row>
    <row r="65" spans="1:16" s="3" customFormat="1" x14ac:dyDescent="0.25">
      <c r="A65" s="10"/>
      <c r="B65" s="2"/>
      <c r="C65" s="2"/>
      <c r="E65" s="11"/>
      <c r="H65" s="62"/>
      <c r="N65" s="14"/>
      <c r="O65" s="14"/>
      <c r="P65" s="14"/>
    </row>
    <row r="66" spans="1:16" s="3" customFormat="1" x14ac:dyDescent="0.25">
      <c r="A66" s="10"/>
      <c r="B66" s="2"/>
      <c r="C66" s="2"/>
      <c r="E66" s="11"/>
      <c r="H66" s="62"/>
      <c r="N66" s="14"/>
      <c r="O66" s="14"/>
      <c r="P66" s="14"/>
    </row>
    <row r="67" spans="1:16" s="3" customFormat="1" x14ac:dyDescent="0.25">
      <c r="A67" s="10"/>
      <c r="B67" s="2"/>
      <c r="C67" s="2"/>
      <c r="E67" s="11"/>
      <c r="H67" s="62"/>
      <c r="N67" s="14"/>
      <c r="O67" s="14"/>
      <c r="P67" s="14"/>
    </row>
    <row r="68" spans="1:16" s="3" customFormat="1" x14ac:dyDescent="0.25">
      <c r="A68" s="10"/>
      <c r="B68" s="2"/>
      <c r="C68" s="2"/>
      <c r="E68" s="11"/>
      <c r="H68" s="62"/>
      <c r="N68" s="14"/>
      <c r="O68" s="14"/>
      <c r="P68" s="14"/>
    </row>
    <row r="69" spans="1:16" s="3" customFormat="1" x14ac:dyDescent="0.25">
      <c r="A69" s="10"/>
      <c r="B69" s="2"/>
      <c r="C69" s="2"/>
      <c r="E69" s="11"/>
      <c r="H69" s="62"/>
      <c r="N69" s="14"/>
      <c r="O69" s="14"/>
      <c r="P69" s="14"/>
    </row>
    <row r="70" spans="1:16" s="3" customFormat="1" x14ac:dyDescent="0.25">
      <c r="A70" s="10"/>
      <c r="B70" s="2"/>
      <c r="C70" s="2"/>
      <c r="E70" s="11"/>
      <c r="H70" s="62"/>
      <c r="N70" s="14"/>
      <c r="O70" s="14"/>
      <c r="P70" s="14"/>
    </row>
    <row r="71" spans="1:16" s="3" customFormat="1" x14ac:dyDescent="0.25">
      <c r="A71" s="10"/>
      <c r="B71" s="2"/>
      <c r="C71" s="2"/>
      <c r="E71" s="11"/>
      <c r="H71" s="62"/>
      <c r="N71" s="14"/>
      <c r="O71" s="14"/>
      <c r="P71" s="14"/>
    </row>
    <row r="72" spans="1:16" s="3" customFormat="1" x14ac:dyDescent="0.25">
      <c r="A72" s="10"/>
      <c r="B72" s="2"/>
      <c r="C72" s="2"/>
      <c r="E72" s="11"/>
      <c r="H72" s="62"/>
      <c r="N72" s="14"/>
      <c r="O72" s="14"/>
      <c r="P72" s="14"/>
    </row>
    <row r="73" spans="1:16" s="3" customFormat="1" x14ac:dyDescent="0.25">
      <c r="A73" s="10"/>
      <c r="B73" s="2"/>
      <c r="C73" s="2"/>
      <c r="E73" s="11"/>
      <c r="H73" s="62"/>
      <c r="N73" s="14"/>
      <c r="O73" s="14"/>
      <c r="P73" s="14"/>
    </row>
    <row r="74" spans="1:16" s="3" customFormat="1" x14ac:dyDescent="0.25">
      <c r="A74" s="10"/>
      <c r="B74" s="2"/>
      <c r="C74" s="2"/>
      <c r="E74" s="11"/>
      <c r="H74" s="62"/>
      <c r="N74" s="14"/>
      <c r="O74" s="14"/>
      <c r="P74" s="14"/>
    </row>
  </sheetData>
  <mergeCells count="2">
    <mergeCell ref="A54:L54"/>
    <mergeCell ref="O54:P54"/>
  </mergeCells>
  <conditionalFormatting sqref="B3:B53">
    <cfRule type="duplicateValues" dxfId="367" priority="7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7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9" sqref="G9"/>
    </sheetView>
  </sheetViews>
  <sheetFormatPr defaultRowHeight="15" x14ac:dyDescent="0.2"/>
  <cols>
    <col min="1" max="1" width="8" style="4" customWidth="1"/>
    <col min="2" max="2" width="20.140625" style="2" customWidth="1"/>
    <col min="3" max="3" width="15.28515625" style="2" customWidth="1"/>
    <col min="4" max="4" width="10.7109375" style="3" customWidth="1"/>
    <col min="5" max="5" width="8" style="11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8" t="s">
        <v>44</v>
      </c>
      <c r="B2" s="7" t="s">
        <v>7</v>
      </c>
      <c r="C2" s="7" t="s">
        <v>0</v>
      </c>
      <c r="D2" s="7" t="s">
        <v>1</v>
      </c>
      <c r="E2" s="59" t="s">
        <v>4</v>
      </c>
      <c r="F2" s="7" t="s">
        <v>3</v>
      </c>
      <c r="G2" s="7" t="s">
        <v>5</v>
      </c>
      <c r="H2" s="59" t="s">
        <v>2</v>
      </c>
      <c r="I2" s="7" t="s">
        <v>39</v>
      </c>
      <c r="J2" s="7" t="s">
        <v>40</v>
      </c>
      <c r="K2" s="7" t="s">
        <v>41</v>
      </c>
      <c r="L2" s="60" t="s">
        <v>45</v>
      </c>
      <c r="M2" s="60" t="s">
        <v>46</v>
      </c>
      <c r="N2" s="60" t="s">
        <v>6</v>
      </c>
      <c r="O2" s="60" t="s">
        <v>47</v>
      </c>
      <c r="P2" s="60" t="s">
        <v>48</v>
      </c>
    </row>
    <row r="3" spans="1:16" ht="26.25" customHeight="1" x14ac:dyDescent="0.2">
      <c r="A3" s="81">
        <v>403223</v>
      </c>
      <c r="B3" s="72" t="s">
        <v>1973</v>
      </c>
      <c r="C3" s="8" t="s">
        <v>1974</v>
      </c>
      <c r="D3" s="74" t="s">
        <v>56</v>
      </c>
      <c r="E3" s="12">
        <v>44523</v>
      </c>
      <c r="F3" s="74" t="s">
        <v>1971</v>
      </c>
      <c r="G3" s="12">
        <v>44527</v>
      </c>
      <c r="H3" s="9" t="s">
        <v>1972</v>
      </c>
      <c r="I3" s="1">
        <v>40</v>
      </c>
      <c r="J3" s="1">
        <v>40</v>
      </c>
      <c r="K3" s="1">
        <v>53</v>
      </c>
      <c r="L3" s="1">
        <v>3</v>
      </c>
      <c r="M3" s="78">
        <v>21.2</v>
      </c>
      <c r="N3" s="94">
        <v>21.2</v>
      </c>
      <c r="O3" s="63">
        <v>2530</v>
      </c>
      <c r="P3" s="64">
        <f>Table22457891011234567891011121314151617181920212223242526272829303132333438244454647484950515253[[#This Row],[PEMBULATAN]]*O3</f>
        <v>53636</v>
      </c>
    </row>
    <row r="4" spans="1:16" ht="26.25" customHeight="1" x14ac:dyDescent="0.2">
      <c r="A4" s="13"/>
      <c r="B4" s="73"/>
      <c r="C4" s="71" t="s">
        <v>1975</v>
      </c>
      <c r="D4" s="76" t="s">
        <v>56</v>
      </c>
      <c r="E4" s="12">
        <v>44523</v>
      </c>
      <c r="F4" s="74" t="s">
        <v>1971</v>
      </c>
      <c r="G4" s="12">
        <v>44527</v>
      </c>
      <c r="H4" s="75" t="s">
        <v>1972</v>
      </c>
      <c r="I4" s="15">
        <v>76</v>
      </c>
      <c r="J4" s="15">
        <v>40</v>
      </c>
      <c r="K4" s="15">
        <v>40</v>
      </c>
      <c r="L4" s="15">
        <v>20</v>
      </c>
      <c r="M4" s="79">
        <v>30.4</v>
      </c>
      <c r="N4" s="94">
        <v>31</v>
      </c>
      <c r="O4" s="63">
        <v>2530</v>
      </c>
      <c r="P4" s="64">
        <f>Table22457891011234567891011121314151617181920212223242526272829303132333438244454647484950515253[[#This Row],[PEMBULATAN]]*O4</f>
        <v>78430</v>
      </c>
    </row>
    <row r="5" spans="1:16" ht="26.25" customHeight="1" x14ac:dyDescent="0.2">
      <c r="A5" s="13"/>
      <c r="B5" s="73"/>
      <c r="C5" s="71" t="s">
        <v>1976</v>
      </c>
      <c r="D5" s="76" t="s">
        <v>56</v>
      </c>
      <c r="E5" s="12">
        <v>44523</v>
      </c>
      <c r="F5" s="74" t="s">
        <v>1971</v>
      </c>
      <c r="G5" s="12">
        <v>44527</v>
      </c>
      <c r="H5" s="75" t="s">
        <v>1972</v>
      </c>
      <c r="I5" s="15">
        <v>190</v>
      </c>
      <c r="J5" s="15">
        <v>10</v>
      </c>
      <c r="K5" s="15">
        <v>10</v>
      </c>
      <c r="L5" s="15">
        <v>1</v>
      </c>
      <c r="M5" s="79">
        <v>4.75</v>
      </c>
      <c r="N5" s="94">
        <v>4.75</v>
      </c>
      <c r="O5" s="63">
        <v>2530</v>
      </c>
      <c r="P5" s="64">
        <f>Table22457891011234567891011121314151617181920212223242526272829303132333438244454647484950515253[[#This Row],[PEMBULATAN]]*O5</f>
        <v>12017.5</v>
      </c>
    </row>
    <row r="6" spans="1:16" ht="26.25" customHeight="1" x14ac:dyDescent="0.2">
      <c r="A6" s="13"/>
      <c r="B6" s="73"/>
      <c r="C6" s="71" t="s">
        <v>1977</v>
      </c>
      <c r="D6" s="76" t="s">
        <v>56</v>
      </c>
      <c r="E6" s="12">
        <v>44523</v>
      </c>
      <c r="F6" s="74" t="s">
        <v>1971</v>
      </c>
      <c r="G6" s="12">
        <v>44527</v>
      </c>
      <c r="H6" s="75" t="s">
        <v>1972</v>
      </c>
      <c r="I6" s="15">
        <v>78</v>
      </c>
      <c r="J6" s="15">
        <v>25</v>
      </c>
      <c r="K6" s="15">
        <v>18</v>
      </c>
      <c r="L6" s="15">
        <v>1</v>
      </c>
      <c r="M6" s="79">
        <v>8.7750000000000004</v>
      </c>
      <c r="N6" s="94">
        <v>8.7750000000000004</v>
      </c>
      <c r="O6" s="63">
        <v>2530</v>
      </c>
      <c r="P6" s="64">
        <f>Table22457891011234567891011121314151617181920212223242526272829303132333438244454647484950515253[[#This Row],[PEMBULATAN]]*O6</f>
        <v>22200.75</v>
      </c>
    </row>
    <row r="7" spans="1:16" ht="26.25" customHeight="1" x14ac:dyDescent="0.2">
      <c r="A7" s="13"/>
      <c r="B7" s="73"/>
      <c r="C7" s="71" t="s">
        <v>1978</v>
      </c>
      <c r="D7" s="76" t="s">
        <v>56</v>
      </c>
      <c r="E7" s="12">
        <v>44523</v>
      </c>
      <c r="F7" s="74" t="s">
        <v>1971</v>
      </c>
      <c r="G7" s="12">
        <v>44527</v>
      </c>
      <c r="H7" s="75" t="s">
        <v>1972</v>
      </c>
      <c r="I7" s="15">
        <v>104</v>
      </c>
      <c r="J7" s="15">
        <v>18</v>
      </c>
      <c r="K7" s="15">
        <v>18</v>
      </c>
      <c r="L7" s="15">
        <v>4</v>
      </c>
      <c r="M7" s="79">
        <v>8.4239999999999995</v>
      </c>
      <c r="N7" s="94">
        <v>9</v>
      </c>
      <c r="O7" s="63">
        <v>2530</v>
      </c>
      <c r="P7" s="64">
        <f>Table22457891011234567891011121314151617181920212223242526272829303132333438244454647484950515253[[#This Row],[PEMBULATAN]]*O7</f>
        <v>22770</v>
      </c>
    </row>
    <row r="8" spans="1:16" ht="26.25" customHeight="1" x14ac:dyDescent="0.2">
      <c r="A8" s="13"/>
      <c r="B8" s="73"/>
      <c r="C8" s="71" t="s">
        <v>1979</v>
      </c>
      <c r="D8" s="76" t="s">
        <v>56</v>
      </c>
      <c r="E8" s="12">
        <v>44523</v>
      </c>
      <c r="F8" s="74" t="s">
        <v>1971</v>
      </c>
      <c r="G8" s="12">
        <v>44527</v>
      </c>
      <c r="H8" s="75" t="s">
        <v>1972</v>
      </c>
      <c r="I8" s="15">
        <v>70</v>
      </c>
      <c r="J8" s="15">
        <v>50</v>
      </c>
      <c r="K8" s="15">
        <v>36</v>
      </c>
      <c r="L8" s="15">
        <v>7</v>
      </c>
      <c r="M8" s="79">
        <v>31.5</v>
      </c>
      <c r="N8" s="94">
        <v>33</v>
      </c>
      <c r="O8" s="63">
        <v>2530</v>
      </c>
      <c r="P8" s="64">
        <f>Table22457891011234567891011121314151617181920212223242526272829303132333438244454647484950515253[[#This Row],[PEMBULATAN]]*O8</f>
        <v>83490</v>
      </c>
    </row>
    <row r="9" spans="1:16" ht="26.25" customHeight="1" x14ac:dyDescent="0.2">
      <c r="A9" s="13"/>
      <c r="B9" s="73"/>
      <c r="C9" s="71" t="s">
        <v>1980</v>
      </c>
      <c r="D9" s="76" t="s">
        <v>56</v>
      </c>
      <c r="E9" s="12">
        <v>44523</v>
      </c>
      <c r="F9" s="74" t="s">
        <v>1971</v>
      </c>
      <c r="G9" s="12">
        <v>44527</v>
      </c>
      <c r="H9" s="75" t="s">
        <v>1972</v>
      </c>
      <c r="I9" s="15">
        <v>87</v>
      </c>
      <c r="J9" s="15">
        <v>55</v>
      </c>
      <c r="K9" s="15">
        <v>18</v>
      </c>
      <c r="L9" s="15">
        <v>6</v>
      </c>
      <c r="M9" s="79">
        <v>21.532499999999999</v>
      </c>
      <c r="N9" s="94">
        <v>21.532499999999999</v>
      </c>
      <c r="O9" s="63">
        <v>2530</v>
      </c>
      <c r="P9" s="64">
        <f>Table22457891011234567891011121314151617181920212223242526272829303132333438244454647484950515253[[#This Row],[PEMBULATAN]]*O9</f>
        <v>54477.224999999999</v>
      </c>
    </row>
    <row r="10" spans="1:16" ht="26.25" customHeight="1" x14ac:dyDescent="0.2">
      <c r="A10" s="13"/>
      <c r="B10" s="73"/>
      <c r="C10" s="71" t="s">
        <v>1981</v>
      </c>
      <c r="D10" s="76" t="s">
        <v>56</v>
      </c>
      <c r="E10" s="12">
        <v>44523</v>
      </c>
      <c r="F10" s="74" t="s">
        <v>1971</v>
      </c>
      <c r="G10" s="12">
        <v>44527</v>
      </c>
      <c r="H10" s="75" t="s">
        <v>1972</v>
      </c>
      <c r="I10" s="15">
        <v>200</v>
      </c>
      <c r="J10" s="15">
        <v>10</v>
      </c>
      <c r="K10" s="15">
        <v>10</v>
      </c>
      <c r="L10" s="15">
        <v>1</v>
      </c>
      <c r="M10" s="79">
        <v>5</v>
      </c>
      <c r="N10" s="94">
        <v>5</v>
      </c>
      <c r="O10" s="63">
        <v>2530</v>
      </c>
      <c r="P10" s="64">
        <f>Table22457891011234567891011121314151617181920212223242526272829303132333438244454647484950515253[[#This Row],[PEMBULATAN]]*O10</f>
        <v>12650</v>
      </c>
    </row>
    <row r="11" spans="1:16" ht="26.25" customHeight="1" x14ac:dyDescent="0.2">
      <c r="A11" s="13"/>
      <c r="B11" s="73"/>
      <c r="C11" s="71" t="s">
        <v>1982</v>
      </c>
      <c r="D11" s="76" t="s">
        <v>56</v>
      </c>
      <c r="E11" s="12">
        <v>44523</v>
      </c>
      <c r="F11" s="74" t="s">
        <v>1971</v>
      </c>
      <c r="G11" s="12">
        <v>44527</v>
      </c>
      <c r="H11" s="75" t="s">
        <v>1972</v>
      </c>
      <c r="I11" s="15">
        <v>147</v>
      </c>
      <c r="J11" s="15">
        <v>12</v>
      </c>
      <c r="K11" s="15">
        <v>12</v>
      </c>
      <c r="L11" s="15">
        <v>1</v>
      </c>
      <c r="M11" s="79">
        <v>5.2919999999999998</v>
      </c>
      <c r="N11" s="94">
        <v>5.2919999999999998</v>
      </c>
      <c r="O11" s="63">
        <v>2530</v>
      </c>
      <c r="P11" s="64">
        <f>Table22457891011234567891011121314151617181920212223242526272829303132333438244454647484950515253[[#This Row],[PEMBULATAN]]*O11</f>
        <v>13388.76</v>
      </c>
    </row>
    <row r="12" spans="1:16" ht="26.25" customHeight="1" x14ac:dyDescent="0.2">
      <c r="A12" s="13"/>
      <c r="B12" s="73"/>
      <c r="C12" s="71" t="s">
        <v>1983</v>
      </c>
      <c r="D12" s="76" t="s">
        <v>56</v>
      </c>
      <c r="E12" s="12">
        <v>44523</v>
      </c>
      <c r="F12" s="74" t="s">
        <v>1971</v>
      </c>
      <c r="G12" s="12">
        <v>44527</v>
      </c>
      <c r="H12" s="75" t="s">
        <v>1972</v>
      </c>
      <c r="I12" s="15">
        <v>76</v>
      </c>
      <c r="J12" s="15">
        <v>60</v>
      </c>
      <c r="K12" s="15">
        <v>24</v>
      </c>
      <c r="L12" s="15">
        <v>11</v>
      </c>
      <c r="M12" s="79">
        <v>27.36</v>
      </c>
      <c r="N12" s="94">
        <v>28</v>
      </c>
      <c r="O12" s="63">
        <v>2530</v>
      </c>
      <c r="P12" s="64">
        <f>Table22457891011234567891011121314151617181920212223242526272829303132333438244454647484950515253[[#This Row],[PEMBULATAN]]*O12</f>
        <v>70840</v>
      </c>
    </row>
    <row r="13" spans="1:16" ht="26.25" customHeight="1" x14ac:dyDescent="0.2">
      <c r="A13" s="13"/>
      <c r="B13" s="73"/>
      <c r="C13" s="71" t="s">
        <v>1984</v>
      </c>
      <c r="D13" s="76" t="s">
        <v>56</v>
      </c>
      <c r="E13" s="12">
        <v>44523</v>
      </c>
      <c r="F13" s="74" t="s">
        <v>1971</v>
      </c>
      <c r="G13" s="12">
        <v>44527</v>
      </c>
      <c r="H13" s="75" t="s">
        <v>1972</v>
      </c>
      <c r="I13" s="15">
        <v>45</v>
      </c>
      <c r="J13" s="15">
        <v>33</v>
      </c>
      <c r="K13" s="15">
        <v>14</v>
      </c>
      <c r="L13" s="15">
        <v>1</v>
      </c>
      <c r="M13" s="79">
        <v>5.1974999999999998</v>
      </c>
      <c r="N13" s="94">
        <v>5.1974999999999998</v>
      </c>
      <c r="O13" s="63">
        <v>2530</v>
      </c>
      <c r="P13" s="64">
        <f>Table22457891011234567891011121314151617181920212223242526272829303132333438244454647484950515253[[#This Row],[PEMBULATAN]]*O13</f>
        <v>13149.674999999999</v>
      </c>
    </row>
    <row r="14" spans="1:16" ht="26.25" customHeight="1" x14ac:dyDescent="0.2">
      <c r="A14" s="13"/>
      <c r="B14" s="73"/>
      <c r="C14" s="71" t="s">
        <v>1985</v>
      </c>
      <c r="D14" s="76" t="s">
        <v>56</v>
      </c>
      <c r="E14" s="12">
        <v>44523</v>
      </c>
      <c r="F14" s="74" t="s">
        <v>1971</v>
      </c>
      <c r="G14" s="12">
        <v>44527</v>
      </c>
      <c r="H14" s="75" t="s">
        <v>1972</v>
      </c>
      <c r="I14" s="15">
        <v>90</v>
      </c>
      <c r="J14" s="15">
        <v>60</v>
      </c>
      <c r="K14" s="15">
        <v>37</v>
      </c>
      <c r="L14" s="15">
        <v>25</v>
      </c>
      <c r="M14" s="79">
        <v>49.95</v>
      </c>
      <c r="N14" s="94">
        <v>49.95</v>
      </c>
      <c r="O14" s="63">
        <v>2530</v>
      </c>
      <c r="P14" s="64">
        <f>Table22457891011234567891011121314151617181920212223242526272829303132333438244454647484950515253[[#This Row],[PEMBULATAN]]*O14</f>
        <v>126373.5</v>
      </c>
    </row>
    <row r="15" spans="1:16" ht="26.25" customHeight="1" x14ac:dyDescent="0.2">
      <c r="A15" s="13"/>
      <c r="B15" s="73"/>
      <c r="C15" s="71" t="s">
        <v>1986</v>
      </c>
      <c r="D15" s="76" t="s">
        <v>56</v>
      </c>
      <c r="E15" s="12">
        <v>44523</v>
      </c>
      <c r="F15" s="74" t="s">
        <v>1971</v>
      </c>
      <c r="G15" s="12">
        <v>44527</v>
      </c>
      <c r="H15" s="75" t="s">
        <v>1972</v>
      </c>
      <c r="I15" s="15">
        <v>46</v>
      </c>
      <c r="J15" s="15">
        <v>38</v>
      </c>
      <c r="K15" s="15">
        <v>24</v>
      </c>
      <c r="L15" s="15">
        <v>2</v>
      </c>
      <c r="M15" s="79">
        <v>10.488</v>
      </c>
      <c r="N15" s="94">
        <v>11</v>
      </c>
      <c r="O15" s="63">
        <v>2530</v>
      </c>
      <c r="P15" s="64">
        <f>Table22457891011234567891011121314151617181920212223242526272829303132333438244454647484950515253[[#This Row],[PEMBULATAN]]*O15</f>
        <v>27830</v>
      </c>
    </row>
    <row r="16" spans="1:16" ht="26.25" customHeight="1" x14ac:dyDescent="0.2">
      <c r="A16" s="13"/>
      <c r="B16" s="73"/>
      <c r="C16" s="71" t="s">
        <v>1987</v>
      </c>
      <c r="D16" s="76" t="s">
        <v>56</v>
      </c>
      <c r="E16" s="12">
        <v>44523</v>
      </c>
      <c r="F16" s="74" t="s">
        <v>1971</v>
      </c>
      <c r="G16" s="12">
        <v>44527</v>
      </c>
      <c r="H16" s="75" t="s">
        <v>1972</v>
      </c>
      <c r="I16" s="15">
        <v>72</v>
      </c>
      <c r="J16" s="15">
        <v>60</v>
      </c>
      <c r="K16" s="15">
        <v>34</v>
      </c>
      <c r="L16" s="15">
        <v>13</v>
      </c>
      <c r="M16" s="79">
        <v>36.72</v>
      </c>
      <c r="N16" s="94">
        <v>36.72</v>
      </c>
      <c r="O16" s="63">
        <v>2530</v>
      </c>
      <c r="P16" s="64">
        <f>Table22457891011234567891011121314151617181920212223242526272829303132333438244454647484950515253[[#This Row],[PEMBULATAN]]*O16</f>
        <v>92901.599999999991</v>
      </c>
    </row>
    <row r="17" spans="1:16" ht="26.25" customHeight="1" x14ac:dyDescent="0.2">
      <c r="A17" s="13"/>
      <c r="B17" s="73"/>
      <c r="C17" s="71" t="s">
        <v>1988</v>
      </c>
      <c r="D17" s="76" t="s">
        <v>56</v>
      </c>
      <c r="E17" s="12">
        <v>44523</v>
      </c>
      <c r="F17" s="74" t="s">
        <v>1971</v>
      </c>
      <c r="G17" s="12">
        <v>44527</v>
      </c>
      <c r="H17" s="75" t="s">
        <v>1972</v>
      </c>
      <c r="I17" s="15">
        <v>102</v>
      </c>
      <c r="J17" s="15">
        <v>50</v>
      </c>
      <c r="K17" s="15">
        <v>25</v>
      </c>
      <c r="L17" s="15">
        <v>15</v>
      </c>
      <c r="M17" s="79">
        <v>31.875</v>
      </c>
      <c r="N17" s="94">
        <v>31.875</v>
      </c>
      <c r="O17" s="63">
        <v>2530</v>
      </c>
      <c r="P17" s="64">
        <f>Table22457891011234567891011121314151617181920212223242526272829303132333438244454647484950515253[[#This Row],[PEMBULATAN]]*O17</f>
        <v>80643.75</v>
      </c>
    </row>
    <row r="18" spans="1:16" ht="26.25" customHeight="1" x14ac:dyDescent="0.2">
      <c r="A18" s="13"/>
      <c r="B18" s="73"/>
      <c r="C18" s="71" t="s">
        <v>1989</v>
      </c>
      <c r="D18" s="76" t="s">
        <v>56</v>
      </c>
      <c r="E18" s="12">
        <v>44523</v>
      </c>
      <c r="F18" s="74" t="s">
        <v>1971</v>
      </c>
      <c r="G18" s="12">
        <v>44527</v>
      </c>
      <c r="H18" s="75" t="s">
        <v>1972</v>
      </c>
      <c r="I18" s="15">
        <v>50</v>
      </c>
      <c r="J18" s="15">
        <v>44</v>
      </c>
      <c r="K18" s="15">
        <v>30</v>
      </c>
      <c r="L18" s="15">
        <v>10</v>
      </c>
      <c r="M18" s="79">
        <v>16.5</v>
      </c>
      <c r="N18" s="94">
        <v>18</v>
      </c>
      <c r="O18" s="63">
        <v>2530</v>
      </c>
      <c r="P18" s="64">
        <f>Table22457891011234567891011121314151617181920212223242526272829303132333438244454647484950515253[[#This Row],[PEMBULATAN]]*O18</f>
        <v>45540</v>
      </c>
    </row>
    <row r="19" spans="1:16" ht="26.25" customHeight="1" x14ac:dyDescent="0.2">
      <c r="A19" s="13"/>
      <c r="B19" s="73"/>
      <c r="C19" s="71" t="s">
        <v>1990</v>
      </c>
      <c r="D19" s="76" t="s">
        <v>56</v>
      </c>
      <c r="E19" s="12">
        <v>44523</v>
      </c>
      <c r="F19" s="74" t="s">
        <v>1971</v>
      </c>
      <c r="G19" s="12">
        <v>44527</v>
      </c>
      <c r="H19" s="75" t="s">
        <v>1972</v>
      </c>
      <c r="I19" s="15">
        <v>108</v>
      </c>
      <c r="J19" s="15">
        <v>30</v>
      </c>
      <c r="K19" s="15">
        <v>30</v>
      </c>
      <c r="L19" s="15">
        <v>14</v>
      </c>
      <c r="M19" s="79">
        <v>24.3</v>
      </c>
      <c r="N19" s="94">
        <v>25</v>
      </c>
      <c r="O19" s="63">
        <v>2530</v>
      </c>
      <c r="P19" s="64">
        <f>Table22457891011234567891011121314151617181920212223242526272829303132333438244454647484950515253[[#This Row],[PEMBULATAN]]*O19</f>
        <v>63250</v>
      </c>
    </row>
    <row r="20" spans="1:16" ht="26.25" customHeight="1" x14ac:dyDescent="0.2">
      <c r="A20" s="13"/>
      <c r="B20" s="73"/>
      <c r="C20" s="71" t="s">
        <v>1991</v>
      </c>
      <c r="D20" s="76" t="s">
        <v>56</v>
      </c>
      <c r="E20" s="12">
        <v>44523</v>
      </c>
      <c r="F20" s="74" t="s">
        <v>1971</v>
      </c>
      <c r="G20" s="12">
        <v>44527</v>
      </c>
      <c r="H20" s="75" t="s">
        <v>1972</v>
      </c>
      <c r="I20" s="15">
        <v>57</v>
      </c>
      <c r="J20" s="15">
        <v>44</v>
      </c>
      <c r="K20" s="15">
        <v>43</v>
      </c>
      <c r="L20" s="15">
        <v>6</v>
      </c>
      <c r="M20" s="79">
        <v>26.960999999999999</v>
      </c>
      <c r="N20" s="94">
        <v>26.960999999999999</v>
      </c>
      <c r="O20" s="63">
        <v>2530</v>
      </c>
      <c r="P20" s="64">
        <f>Table22457891011234567891011121314151617181920212223242526272829303132333438244454647484950515253[[#This Row],[PEMBULATAN]]*O20</f>
        <v>68211.33</v>
      </c>
    </row>
    <row r="21" spans="1:16" ht="26.25" customHeight="1" x14ac:dyDescent="0.2">
      <c r="A21" s="13"/>
      <c r="B21" s="73"/>
      <c r="C21" s="71" t="s">
        <v>1992</v>
      </c>
      <c r="D21" s="76" t="s">
        <v>56</v>
      </c>
      <c r="E21" s="12">
        <v>44523</v>
      </c>
      <c r="F21" s="74" t="s">
        <v>1971</v>
      </c>
      <c r="G21" s="12">
        <v>44527</v>
      </c>
      <c r="H21" s="75" t="s">
        <v>1972</v>
      </c>
      <c r="I21" s="15">
        <v>75</v>
      </c>
      <c r="J21" s="15">
        <v>60</v>
      </c>
      <c r="K21" s="15">
        <v>34</v>
      </c>
      <c r="L21" s="15">
        <v>19</v>
      </c>
      <c r="M21" s="79">
        <v>38.25</v>
      </c>
      <c r="N21" s="94">
        <v>38.25</v>
      </c>
      <c r="O21" s="63">
        <v>2530</v>
      </c>
      <c r="P21" s="64">
        <f>Table22457891011234567891011121314151617181920212223242526272829303132333438244454647484950515253[[#This Row],[PEMBULATAN]]*O21</f>
        <v>96772.5</v>
      </c>
    </row>
    <row r="22" spans="1:16" ht="26.25" customHeight="1" x14ac:dyDescent="0.2">
      <c r="A22" s="13"/>
      <c r="B22" s="73"/>
      <c r="C22" s="71" t="s">
        <v>1993</v>
      </c>
      <c r="D22" s="76" t="s">
        <v>56</v>
      </c>
      <c r="E22" s="12">
        <v>44523</v>
      </c>
      <c r="F22" s="74" t="s">
        <v>1971</v>
      </c>
      <c r="G22" s="12">
        <v>44527</v>
      </c>
      <c r="H22" s="75" t="s">
        <v>1972</v>
      </c>
      <c r="I22" s="15">
        <v>102</v>
      </c>
      <c r="J22" s="15">
        <v>10</v>
      </c>
      <c r="K22" s="15">
        <v>10</v>
      </c>
      <c r="L22" s="15">
        <v>5</v>
      </c>
      <c r="M22" s="79">
        <v>2.5499999999999998</v>
      </c>
      <c r="N22" s="94">
        <v>5</v>
      </c>
      <c r="O22" s="63">
        <v>2530</v>
      </c>
      <c r="P22" s="64">
        <f>Table22457891011234567891011121314151617181920212223242526272829303132333438244454647484950515253[[#This Row],[PEMBULATAN]]*O22</f>
        <v>12650</v>
      </c>
    </row>
    <row r="23" spans="1:16" ht="26.25" customHeight="1" x14ac:dyDescent="0.2">
      <c r="A23" s="13"/>
      <c r="B23" s="73"/>
      <c r="C23" s="71" t="s">
        <v>1994</v>
      </c>
      <c r="D23" s="76" t="s">
        <v>56</v>
      </c>
      <c r="E23" s="12">
        <v>44523</v>
      </c>
      <c r="F23" s="74" t="s">
        <v>1971</v>
      </c>
      <c r="G23" s="12">
        <v>44527</v>
      </c>
      <c r="H23" s="75" t="s">
        <v>1972</v>
      </c>
      <c r="I23" s="15">
        <v>105</v>
      </c>
      <c r="J23" s="15">
        <v>20</v>
      </c>
      <c r="K23" s="15">
        <v>10</v>
      </c>
      <c r="L23" s="15">
        <v>3</v>
      </c>
      <c r="M23" s="79">
        <v>5.25</v>
      </c>
      <c r="N23" s="94">
        <v>5.25</v>
      </c>
      <c r="O23" s="63">
        <v>2530</v>
      </c>
      <c r="P23" s="64">
        <f>Table22457891011234567891011121314151617181920212223242526272829303132333438244454647484950515253[[#This Row],[PEMBULATAN]]*O23</f>
        <v>13282.5</v>
      </c>
    </row>
    <row r="24" spans="1:16" ht="26.25" customHeight="1" x14ac:dyDescent="0.2">
      <c r="A24" s="13"/>
      <c r="B24" s="73"/>
      <c r="C24" s="71" t="s">
        <v>1995</v>
      </c>
      <c r="D24" s="76" t="s">
        <v>56</v>
      </c>
      <c r="E24" s="12">
        <v>44523</v>
      </c>
      <c r="F24" s="74" t="s">
        <v>1971</v>
      </c>
      <c r="G24" s="12">
        <v>44527</v>
      </c>
      <c r="H24" s="75" t="s">
        <v>1972</v>
      </c>
      <c r="I24" s="15">
        <v>70</v>
      </c>
      <c r="J24" s="15">
        <v>55</v>
      </c>
      <c r="K24" s="15">
        <v>20</v>
      </c>
      <c r="L24" s="15">
        <v>4</v>
      </c>
      <c r="M24" s="79">
        <v>19.25</v>
      </c>
      <c r="N24" s="94">
        <v>19.25</v>
      </c>
      <c r="O24" s="63">
        <v>2530</v>
      </c>
      <c r="P24" s="64">
        <f>Table22457891011234567891011121314151617181920212223242526272829303132333438244454647484950515253[[#This Row],[PEMBULATAN]]*O24</f>
        <v>48702.5</v>
      </c>
    </row>
    <row r="25" spans="1:16" ht="26.25" customHeight="1" x14ac:dyDescent="0.2">
      <c r="A25" s="13"/>
      <c r="B25" s="73"/>
      <c r="C25" s="71" t="s">
        <v>1996</v>
      </c>
      <c r="D25" s="76" t="s">
        <v>56</v>
      </c>
      <c r="E25" s="12">
        <v>44523</v>
      </c>
      <c r="F25" s="74" t="s">
        <v>1971</v>
      </c>
      <c r="G25" s="12">
        <v>44527</v>
      </c>
      <c r="H25" s="75" t="s">
        <v>1972</v>
      </c>
      <c r="I25" s="15">
        <v>67</v>
      </c>
      <c r="J25" s="15">
        <v>37</v>
      </c>
      <c r="K25" s="15">
        <v>37</v>
      </c>
      <c r="L25" s="15">
        <v>10</v>
      </c>
      <c r="M25" s="79">
        <v>22.93075</v>
      </c>
      <c r="N25" s="94">
        <v>22.93075</v>
      </c>
      <c r="O25" s="63">
        <v>2530</v>
      </c>
      <c r="P25" s="64">
        <f>Table22457891011234567891011121314151617181920212223242526272829303132333438244454647484950515253[[#This Row],[PEMBULATAN]]*O25</f>
        <v>58014.797500000001</v>
      </c>
    </row>
    <row r="26" spans="1:16" ht="26.25" customHeight="1" x14ac:dyDescent="0.2">
      <c r="A26" s="13"/>
      <c r="B26" s="73"/>
      <c r="C26" s="71" t="s">
        <v>1997</v>
      </c>
      <c r="D26" s="76" t="s">
        <v>56</v>
      </c>
      <c r="E26" s="12">
        <v>44523</v>
      </c>
      <c r="F26" s="74" t="s">
        <v>1971</v>
      </c>
      <c r="G26" s="12">
        <v>44527</v>
      </c>
      <c r="H26" s="75" t="s">
        <v>1972</v>
      </c>
      <c r="I26" s="15">
        <v>60</v>
      </c>
      <c r="J26" s="15">
        <v>37</v>
      </c>
      <c r="K26" s="15">
        <v>37</v>
      </c>
      <c r="L26" s="15">
        <v>10</v>
      </c>
      <c r="M26" s="79">
        <v>20.535</v>
      </c>
      <c r="N26" s="94">
        <v>20.535</v>
      </c>
      <c r="O26" s="63">
        <v>2530</v>
      </c>
      <c r="P26" s="64">
        <f>Table22457891011234567891011121314151617181920212223242526272829303132333438244454647484950515253[[#This Row],[PEMBULATAN]]*O26</f>
        <v>51953.55</v>
      </c>
    </row>
    <row r="27" spans="1:16" ht="26.25" customHeight="1" x14ac:dyDescent="0.2">
      <c r="A27" s="13"/>
      <c r="B27" s="73"/>
      <c r="C27" s="71" t="s">
        <v>1998</v>
      </c>
      <c r="D27" s="76" t="s">
        <v>56</v>
      </c>
      <c r="E27" s="12">
        <v>44523</v>
      </c>
      <c r="F27" s="74" t="s">
        <v>1971</v>
      </c>
      <c r="G27" s="12">
        <v>44527</v>
      </c>
      <c r="H27" s="75" t="s">
        <v>1972</v>
      </c>
      <c r="I27" s="15">
        <v>79</v>
      </c>
      <c r="J27" s="15">
        <v>42</v>
      </c>
      <c r="K27" s="15">
        <v>22</v>
      </c>
      <c r="L27" s="15">
        <v>3</v>
      </c>
      <c r="M27" s="79">
        <v>18.248999999999999</v>
      </c>
      <c r="N27" s="94">
        <v>18.248999999999999</v>
      </c>
      <c r="O27" s="63">
        <v>2530</v>
      </c>
      <c r="P27" s="64">
        <f>Table22457891011234567891011121314151617181920212223242526272829303132333438244454647484950515253[[#This Row],[PEMBULATAN]]*O27</f>
        <v>46169.969999999994</v>
      </c>
    </row>
    <row r="28" spans="1:16" ht="26.25" customHeight="1" x14ac:dyDescent="0.2">
      <c r="A28" s="13"/>
      <c r="B28" s="73"/>
      <c r="C28" s="71" t="s">
        <v>1999</v>
      </c>
      <c r="D28" s="76" t="s">
        <v>56</v>
      </c>
      <c r="E28" s="12">
        <v>44523</v>
      </c>
      <c r="F28" s="74" t="s">
        <v>1971</v>
      </c>
      <c r="G28" s="12">
        <v>44527</v>
      </c>
      <c r="H28" s="75" t="s">
        <v>1972</v>
      </c>
      <c r="I28" s="15">
        <v>50</v>
      </c>
      <c r="J28" s="15">
        <v>36</v>
      </c>
      <c r="K28" s="15">
        <v>10</v>
      </c>
      <c r="L28" s="15">
        <v>3</v>
      </c>
      <c r="M28" s="79">
        <v>4.5</v>
      </c>
      <c r="N28" s="94">
        <v>6</v>
      </c>
      <c r="O28" s="63">
        <v>2530</v>
      </c>
      <c r="P28" s="64">
        <f>Table22457891011234567891011121314151617181920212223242526272829303132333438244454647484950515253[[#This Row],[PEMBULATAN]]*O28</f>
        <v>15180</v>
      </c>
    </row>
    <row r="29" spans="1:16" ht="26.25" customHeight="1" x14ac:dyDescent="0.2">
      <c r="A29" s="13"/>
      <c r="B29" s="73"/>
      <c r="C29" s="71" t="s">
        <v>2000</v>
      </c>
      <c r="D29" s="76" t="s">
        <v>56</v>
      </c>
      <c r="E29" s="12">
        <v>44523</v>
      </c>
      <c r="F29" s="74" t="s">
        <v>1971</v>
      </c>
      <c r="G29" s="12">
        <v>44527</v>
      </c>
      <c r="H29" s="75" t="s">
        <v>1972</v>
      </c>
      <c r="I29" s="15">
        <v>132</v>
      </c>
      <c r="J29" s="15">
        <v>34</v>
      </c>
      <c r="K29" s="15">
        <v>13</v>
      </c>
      <c r="L29" s="15">
        <v>16</v>
      </c>
      <c r="M29" s="79">
        <v>14.586</v>
      </c>
      <c r="N29" s="94">
        <v>16</v>
      </c>
      <c r="O29" s="63">
        <v>2530</v>
      </c>
      <c r="P29" s="64">
        <f>Table22457891011234567891011121314151617181920212223242526272829303132333438244454647484950515253[[#This Row],[PEMBULATAN]]*O29</f>
        <v>40480</v>
      </c>
    </row>
    <row r="30" spans="1:16" ht="26.25" customHeight="1" x14ac:dyDescent="0.2">
      <c r="A30" s="13"/>
      <c r="B30" s="73"/>
      <c r="C30" s="71" t="s">
        <v>2001</v>
      </c>
      <c r="D30" s="76" t="s">
        <v>56</v>
      </c>
      <c r="E30" s="12">
        <v>44523</v>
      </c>
      <c r="F30" s="74" t="s">
        <v>1971</v>
      </c>
      <c r="G30" s="12">
        <v>44527</v>
      </c>
      <c r="H30" s="75" t="s">
        <v>1972</v>
      </c>
      <c r="I30" s="15">
        <v>46</v>
      </c>
      <c r="J30" s="15">
        <v>46</v>
      </c>
      <c r="K30" s="15">
        <v>26</v>
      </c>
      <c r="L30" s="15">
        <v>9</v>
      </c>
      <c r="M30" s="79">
        <v>13.754</v>
      </c>
      <c r="N30" s="94">
        <v>13.754</v>
      </c>
      <c r="O30" s="63">
        <v>2530</v>
      </c>
      <c r="P30" s="64">
        <f>Table22457891011234567891011121314151617181920212223242526272829303132333438244454647484950515253[[#This Row],[PEMBULATAN]]*O30</f>
        <v>34797.619999999995</v>
      </c>
    </row>
    <row r="31" spans="1:16" ht="26.25" customHeight="1" x14ac:dyDescent="0.2">
      <c r="A31" s="13"/>
      <c r="B31" s="73"/>
      <c r="C31" s="71" t="s">
        <v>2002</v>
      </c>
      <c r="D31" s="76" t="s">
        <v>56</v>
      </c>
      <c r="E31" s="12">
        <v>44523</v>
      </c>
      <c r="F31" s="74" t="s">
        <v>1971</v>
      </c>
      <c r="G31" s="12">
        <v>44527</v>
      </c>
      <c r="H31" s="75" t="s">
        <v>1972</v>
      </c>
      <c r="I31" s="15">
        <v>38</v>
      </c>
      <c r="J31" s="15">
        <v>40</v>
      </c>
      <c r="K31" s="15">
        <v>24</v>
      </c>
      <c r="L31" s="15">
        <v>8</v>
      </c>
      <c r="M31" s="79">
        <v>9.1199999999999992</v>
      </c>
      <c r="N31" s="94">
        <v>9.1199999999999992</v>
      </c>
      <c r="O31" s="63">
        <v>2530</v>
      </c>
      <c r="P31" s="64">
        <f>Table22457891011234567891011121314151617181920212223242526272829303132333438244454647484950515253[[#This Row],[PEMBULATAN]]*O31</f>
        <v>23073.599999999999</v>
      </c>
    </row>
    <row r="32" spans="1:16" ht="26.25" customHeight="1" x14ac:dyDescent="0.2">
      <c r="A32" s="13"/>
      <c r="B32" s="73"/>
      <c r="C32" s="71" t="s">
        <v>2003</v>
      </c>
      <c r="D32" s="76" t="s">
        <v>56</v>
      </c>
      <c r="E32" s="12">
        <v>44523</v>
      </c>
      <c r="F32" s="74" t="s">
        <v>1971</v>
      </c>
      <c r="G32" s="12">
        <v>44527</v>
      </c>
      <c r="H32" s="75" t="s">
        <v>1972</v>
      </c>
      <c r="I32" s="15">
        <v>55</v>
      </c>
      <c r="J32" s="15">
        <v>40</v>
      </c>
      <c r="K32" s="15">
        <v>55</v>
      </c>
      <c r="L32" s="15">
        <v>10</v>
      </c>
      <c r="M32" s="79">
        <v>30.25</v>
      </c>
      <c r="N32" s="94">
        <v>30.25</v>
      </c>
      <c r="O32" s="63">
        <v>2530</v>
      </c>
      <c r="P32" s="64">
        <f>Table22457891011234567891011121314151617181920212223242526272829303132333438244454647484950515253[[#This Row],[PEMBULATAN]]*O32</f>
        <v>76532.5</v>
      </c>
    </row>
    <row r="33" spans="1:16" ht="26.25" customHeight="1" x14ac:dyDescent="0.2">
      <c r="A33" s="13"/>
      <c r="B33" s="73"/>
      <c r="C33" s="71" t="s">
        <v>2004</v>
      </c>
      <c r="D33" s="76" t="s">
        <v>56</v>
      </c>
      <c r="E33" s="12">
        <v>44523</v>
      </c>
      <c r="F33" s="74" t="s">
        <v>1971</v>
      </c>
      <c r="G33" s="12">
        <v>44527</v>
      </c>
      <c r="H33" s="75" t="s">
        <v>1972</v>
      </c>
      <c r="I33" s="15">
        <v>48</v>
      </c>
      <c r="J33" s="15">
        <v>48</v>
      </c>
      <c r="K33" s="15">
        <v>20</v>
      </c>
      <c r="L33" s="15">
        <v>7</v>
      </c>
      <c r="M33" s="79">
        <v>11.52</v>
      </c>
      <c r="N33" s="94">
        <v>11.52</v>
      </c>
      <c r="O33" s="63">
        <v>2530</v>
      </c>
      <c r="P33" s="64">
        <f>Table22457891011234567891011121314151617181920212223242526272829303132333438244454647484950515253[[#This Row],[PEMBULATAN]]*O33</f>
        <v>29145.599999999999</v>
      </c>
    </row>
    <row r="34" spans="1:16" ht="26.25" customHeight="1" x14ac:dyDescent="0.2">
      <c r="A34" s="13"/>
      <c r="B34" s="73"/>
      <c r="C34" s="71" t="s">
        <v>2005</v>
      </c>
      <c r="D34" s="76" t="s">
        <v>56</v>
      </c>
      <c r="E34" s="12">
        <v>44523</v>
      </c>
      <c r="F34" s="74" t="s">
        <v>1971</v>
      </c>
      <c r="G34" s="12">
        <v>44527</v>
      </c>
      <c r="H34" s="75" t="s">
        <v>1972</v>
      </c>
      <c r="I34" s="15">
        <v>110</v>
      </c>
      <c r="J34" s="15">
        <v>30</v>
      </c>
      <c r="K34" s="15">
        <v>30</v>
      </c>
      <c r="L34" s="15">
        <v>13</v>
      </c>
      <c r="M34" s="79">
        <v>24.75</v>
      </c>
      <c r="N34" s="94">
        <v>24.75</v>
      </c>
      <c r="O34" s="63">
        <v>2530</v>
      </c>
      <c r="P34" s="64">
        <f>Table22457891011234567891011121314151617181920212223242526272829303132333438244454647484950515253[[#This Row],[PEMBULATAN]]*O34</f>
        <v>62617.5</v>
      </c>
    </row>
    <row r="35" spans="1:16" ht="26.25" customHeight="1" x14ac:dyDescent="0.2">
      <c r="A35" s="13"/>
      <c r="B35" s="73"/>
      <c r="C35" s="71" t="s">
        <v>2006</v>
      </c>
      <c r="D35" s="76" t="s">
        <v>56</v>
      </c>
      <c r="E35" s="12">
        <v>44523</v>
      </c>
      <c r="F35" s="74" t="s">
        <v>1971</v>
      </c>
      <c r="G35" s="12">
        <v>44527</v>
      </c>
      <c r="H35" s="75" t="s">
        <v>1972</v>
      </c>
      <c r="I35" s="15">
        <v>85</v>
      </c>
      <c r="J35" s="15">
        <v>50</v>
      </c>
      <c r="K35" s="15">
        <v>20</v>
      </c>
      <c r="L35" s="15">
        <v>10</v>
      </c>
      <c r="M35" s="79">
        <v>21.25</v>
      </c>
      <c r="N35" s="94">
        <v>21.25</v>
      </c>
      <c r="O35" s="63">
        <v>2530</v>
      </c>
      <c r="P35" s="64">
        <f>Table22457891011234567891011121314151617181920212223242526272829303132333438244454647484950515253[[#This Row],[PEMBULATAN]]*O35</f>
        <v>53762.5</v>
      </c>
    </row>
    <row r="36" spans="1:16" ht="26.25" customHeight="1" x14ac:dyDescent="0.2">
      <c r="A36" s="13"/>
      <c r="B36" s="73"/>
      <c r="C36" s="71" t="s">
        <v>2007</v>
      </c>
      <c r="D36" s="76" t="s">
        <v>56</v>
      </c>
      <c r="E36" s="12">
        <v>44523</v>
      </c>
      <c r="F36" s="74" t="s">
        <v>1971</v>
      </c>
      <c r="G36" s="12">
        <v>44527</v>
      </c>
      <c r="H36" s="75" t="s">
        <v>1972</v>
      </c>
      <c r="I36" s="15">
        <v>123</v>
      </c>
      <c r="J36" s="15">
        <v>62</v>
      </c>
      <c r="K36" s="15">
        <v>22</v>
      </c>
      <c r="L36" s="15">
        <v>20</v>
      </c>
      <c r="M36" s="79">
        <v>41.942999999999998</v>
      </c>
      <c r="N36" s="94">
        <v>41.942999999999998</v>
      </c>
      <c r="O36" s="63">
        <v>2530</v>
      </c>
      <c r="P36" s="64">
        <f>Table22457891011234567891011121314151617181920212223242526272829303132333438244454647484950515253[[#This Row],[PEMBULATAN]]*O36</f>
        <v>106115.79</v>
      </c>
    </row>
    <row r="37" spans="1:16" ht="22.5" customHeight="1" x14ac:dyDescent="0.2">
      <c r="A37" s="116" t="s">
        <v>30</v>
      </c>
      <c r="B37" s="117"/>
      <c r="C37" s="117"/>
      <c r="D37" s="117"/>
      <c r="E37" s="117"/>
      <c r="F37" s="117"/>
      <c r="G37" s="117"/>
      <c r="H37" s="117"/>
      <c r="I37" s="117"/>
      <c r="J37" s="117"/>
      <c r="K37" s="117"/>
      <c r="L37" s="118"/>
      <c r="M37" s="77">
        <f>SUBTOTAL(109,Table22457891011234567891011121314151617181920212223242526272829303132333438244454647484950515253[KG VOLUME])</f>
        <v>664.91274999999996</v>
      </c>
      <c r="N37" s="67">
        <f>SUM(N3:N36)</f>
        <v>676.30475000000001</v>
      </c>
      <c r="O37" s="119">
        <f>SUM(P3:P36)</f>
        <v>1711051.0175000001</v>
      </c>
      <c r="P37" s="120"/>
    </row>
    <row r="38" spans="1:16" ht="18" customHeight="1" x14ac:dyDescent="0.2">
      <c r="A38" s="84"/>
      <c r="B38" s="55" t="s">
        <v>42</v>
      </c>
      <c r="C38" s="54"/>
      <c r="D38" s="56" t="s">
        <v>43</v>
      </c>
      <c r="E38" s="84"/>
      <c r="F38" s="84"/>
      <c r="G38" s="84"/>
      <c r="H38" s="84"/>
      <c r="I38" s="84"/>
      <c r="J38" s="84"/>
      <c r="K38" s="84"/>
      <c r="L38" s="84"/>
      <c r="M38" s="85"/>
      <c r="N38" s="86" t="s">
        <v>51</v>
      </c>
      <c r="O38" s="87"/>
      <c r="P38" s="87">
        <f>O37*10%</f>
        <v>171105.10175000003</v>
      </c>
    </row>
    <row r="39" spans="1:16" ht="18" customHeight="1" thickBot="1" x14ac:dyDescent="0.25">
      <c r="A39" s="84"/>
      <c r="B39" s="55"/>
      <c r="C39" s="54"/>
      <c r="D39" s="56"/>
      <c r="E39" s="84"/>
      <c r="F39" s="84"/>
      <c r="G39" s="84"/>
      <c r="H39" s="84"/>
      <c r="I39" s="84"/>
      <c r="J39" s="84"/>
      <c r="K39" s="84"/>
      <c r="L39" s="84"/>
      <c r="M39" s="85"/>
      <c r="N39" s="88" t="s">
        <v>52</v>
      </c>
      <c r="O39" s="89"/>
      <c r="P39" s="89">
        <f>O37-P38</f>
        <v>1539945.9157500002</v>
      </c>
    </row>
    <row r="40" spans="1:16" ht="18" customHeight="1" x14ac:dyDescent="0.2">
      <c r="A40" s="10"/>
      <c r="H40" s="62"/>
      <c r="N40" s="61" t="s">
        <v>31</v>
      </c>
      <c r="P40" s="68">
        <f>P39*1%</f>
        <v>15399.459157500001</v>
      </c>
    </row>
    <row r="41" spans="1:16" ht="18" customHeight="1" thickBot="1" x14ac:dyDescent="0.25">
      <c r="A41" s="10"/>
      <c r="H41" s="62"/>
      <c r="N41" s="61" t="s">
        <v>53</v>
      </c>
      <c r="P41" s="70">
        <f>P39*2%</f>
        <v>30798.918315000003</v>
      </c>
    </row>
    <row r="42" spans="1:16" ht="18" customHeight="1" x14ac:dyDescent="0.2">
      <c r="A42" s="10"/>
      <c r="H42" s="62"/>
      <c r="N42" s="65" t="s">
        <v>32</v>
      </c>
      <c r="O42" s="66"/>
      <c r="P42" s="69">
        <f>P39+P40-P41</f>
        <v>1524546.4565925002</v>
      </c>
    </row>
    <row r="44" spans="1:16" x14ac:dyDescent="0.2">
      <c r="A44" s="10"/>
      <c r="H44" s="62"/>
      <c r="P44" s="70"/>
    </row>
    <row r="45" spans="1:16" x14ac:dyDescent="0.2">
      <c r="A45" s="10"/>
      <c r="H45" s="62"/>
      <c r="O45" s="57"/>
      <c r="P45" s="70"/>
    </row>
    <row r="46" spans="1:16" s="3" customFormat="1" x14ac:dyDescent="0.25">
      <c r="A46" s="10"/>
      <c r="B46" s="2"/>
      <c r="C46" s="2"/>
      <c r="E46" s="11"/>
      <c r="H46" s="62"/>
      <c r="N46" s="14"/>
      <c r="O46" s="14"/>
      <c r="P46" s="14"/>
    </row>
    <row r="47" spans="1:16" s="3" customFormat="1" x14ac:dyDescent="0.25">
      <c r="A47" s="10"/>
      <c r="B47" s="2"/>
      <c r="C47" s="2"/>
      <c r="E47" s="11"/>
      <c r="H47" s="62"/>
      <c r="N47" s="14"/>
      <c r="O47" s="14"/>
      <c r="P47" s="14"/>
    </row>
    <row r="48" spans="1:16" s="3" customFormat="1" x14ac:dyDescent="0.25">
      <c r="A48" s="10"/>
      <c r="B48" s="2"/>
      <c r="C48" s="2"/>
      <c r="E48" s="11"/>
      <c r="H48" s="62"/>
      <c r="N48" s="14"/>
      <c r="O48" s="14"/>
      <c r="P48" s="14"/>
    </row>
    <row r="49" spans="1:16" s="3" customFormat="1" x14ac:dyDescent="0.25">
      <c r="A49" s="10"/>
      <c r="B49" s="2"/>
      <c r="C49" s="2"/>
      <c r="E49" s="11"/>
      <c r="H49" s="62"/>
      <c r="N49" s="14"/>
      <c r="O49" s="14"/>
      <c r="P49" s="14"/>
    </row>
    <row r="50" spans="1:16" s="3" customFormat="1" x14ac:dyDescent="0.25">
      <c r="A50" s="10"/>
      <c r="B50" s="2"/>
      <c r="C50" s="2"/>
      <c r="E50" s="11"/>
      <c r="H50" s="62"/>
      <c r="N50" s="14"/>
      <c r="O50" s="14"/>
      <c r="P50" s="14"/>
    </row>
    <row r="51" spans="1:16" s="3" customFormat="1" x14ac:dyDescent="0.25">
      <c r="A51" s="10"/>
      <c r="B51" s="2"/>
      <c r="C51" s="2"/>
      <c r="E51" s="11"/>
      <c r="H51" s="62"/>
      <c r="N51" s="14"/>
      <c r="O51" s="14"/>
      <c r="P51" s="14"/>
    </row>
    <row r="52" spans="1:16" s="3" customFormat="1" x14ac:dyDescent="0.25">
      <c r="A52" s="10"/>
      <c r="B52" s="2"/>
      <c r="C52" s="2"/>
      <c r="E52" s="11"/>
      <c r="H52" s="62"/>
      <c r="N52" s="14"/>
      <c r="O52" s="14"/>
      <c r="P52" s="14"/>
    </row>
    <row r="53" spans="1:16" s="3" customFormat="1" x14ac:dyDescent="0.25">
      <c r="A53" s="10"/>
      <c r="B53" s="2"/>
      <c r="C53" s="2"/>
      <c r="E53" s="11"/>
      <c r="H53" s="62"/>
      <c r="N53" s="14"/>
      <c r="O53" s="14"/>
      <c r="P53" s="14"/>
    </row>
    <row r="54" spans="1:16" s="3" customFormat="1" x14ac:dyDescent="0.25">
      <c r="A54" s="10"/>
      <c r="B54" s="2"/>
      <c r="C54" s="2"/>
      <c r="E54" s="11"/>
      <c r="H54" s="62"/>
      <c r="N54" s="14"/>
      <c r="O54" s="14"/>
      <c r="P54" s="14"/>
    </row>
    <row r="55" spans="1:16" s="3" customFormat="1" x14ac:dyDescent="0.25">
      <c r="A55" s="10"/>
      <c r="B55" s="2"/>
      <c r="C55" s="2"/>
      <c r="E55" s="11"/>
      <c r="H55" s="62"/>
      <c r="N55" s="14"/>
      <c r="O55" s="14"/>
      <c r="P55" s="14"/>
    </row>
    <row r="56" spans="1:16" s="3" customFormat="1" x14ac:dyDescent="0.25">
      <c r="A56" s="10"/>
      <c r="B56" s="2"/>
      <c r="C56" s="2"/>
      <c r="E56" s="11"/>
      <c r="H56" s="62"/>
      <c r="N56" s="14"/>
      <c r="O56" s="14"/>
      <c r="P56" s="14"/>
    </row>
    <row r="57" spans="1:16" s="3" customFormat="1" x14ac:dyDescent="0.25">
      <c r="A57" s="10"/>
      <c r="B57" s="2"/>
      <c r="C57" s="2"/>
      <c r="E57" s="11"/>
      <c r="H57" s="62"/>
      <c r="N57" s="14"/>
      <c r="O57" s="14"/>
      <c r="P57" s="14"/>
    </row>
  </sheetData>
  <mergeCells count="2">
    <mergeCell ref="A37:L37"/>
    <mergeCell ref="O37:P37"/>
  </mergeCells>
  <conditionalFormatting sqref="B3:B36">
    <cfRule type="duplicateValues" dxfId="351" priority="80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27"/>
  <sheetViews>
    <sheetView workbookViewId="0">
      <selection activeCell="D102" sqref="D102"/>
    </sheetView>
  </sheetViews>
  <sheetFormatPr defaultRowHeight="15" x14ac:dyDescent="0.2"/>
  <cols>
    <col min="1" max="1" width="8" style="4" customWidth="1"/>
    <col min="2" max="2" width="21.85546875" style="2" customWidth="1"/>
    <col min="3" max="3" width="17.140625" style="2" customWidth="1"/>
    <col min="4" max="4" width="10.7109375" style="3" customWidth="1"/>
    <col min="5" max="5" width="8" style="11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8" t="s">
        <v>44</v>
      </c>
      <c r="B2" s="7" t="s">
        <v>7</v>
      </c>
      <c r="C2" s="7" t="s">
        <v>0</v>
      </c>
      <c r="D2" s="7" t="s">
        <v>1</v>
      </c>
      <c r="E2" s="59" t="s">
        <v>4</v>
      </c>
      <c r="F2" s="7" t="s">
        <v>3</v>
      </c>
      <c r="G2" s="7" t="s">
        <v>5</v>
      </c>
      <c r="H2" s="59" t="s">
        <v>2</v>
      </c>
      <c r="I2" s="7" t="s">
        <v>39</v>
      </c>
      <c r="J2" s="7" t="s">
        <v>40</v>
      </c>
      <c r="K2" s="7" t="s">
        <v>41</v>
      </c>
      <c r="L2" s="60" t="s">
        <v>45</v>
      </c>
      <c r="M2" s="60" t="s">
        <v>46</v>
      </c>
      <c r="N2" s="60" t="s">
        <v>6</v>
      </c>
      <c r="O2" s="60" t="s">
        <v>47</v>
      </c>
      <c r="P2" s="60" t="s">
        <v>48</v>
      </c>
    </row>
    <row r="3" spans="1:16" ht="26.25" customHeight="1" x14ac:dyDescent="0.2">
      <c r="A3" s="81">
        <v>403213</v>
      </c>
      <c r="B3" s="72" t="s">
        <v>61</v>
      </c>
      <c r="C3" s="8" t="s">
        <v>62</v>
      </c>
      <c r="D3" s="74" t="s">
        <v>56</v>
      </c>
      <c r="E3" s="12">
        <v>44516</v>
      </c>
      <c r="F3" s="74" t="s">
        <v>57</v>
      </c>
      <c r="G3" s="12">
        <v>44520</v>
      </c>
      <c r="H3" s="9" t="s">
        <v>4183</v>
      </c>
      <c r="I3" s="1">
        <v>52</v>
      </c>
      <c r="J3" s="1">
        <v>44</v>
      </c>
      <c r="K3" s="1">
        <v>18</v>
      </c>
      <c r="L3" s="1">
        <v>2</v>
      </c>
      <c r="M3" s="78">
        <v>10.295999999999999</v>
      </c>
      <c r="N3" s="94">
        <v>11</v>
      </c>
      <c r="O3" s="63">
        <v>2530</v>
      </c>
      <c r="P3" s="64">
        <f>Table224578910112345678910111213141516171819202122232425262728293031323334382[[#This Row],[PEMBULATAN]]*O3</f>
        <v>27830</v>
      </c>
    </row>
    <row r="4" spans="1:16" ht="26.25" customHeight="1" x14ac:dyDescent="0.2">
      <c r="A4" s="13"/>
      <c r="B4" s="73" t="s">
        <v>63</v>
      </c>
      <c r="C4" s="71" t="s">
        <v>64</v>
      </c>
      <c r="D4" s="76" t="s">
        <v>56</v>
      </c>
      <c r="E4" s="12">
        <v>44516</v>
      </c>
      <c r="F4" s="74" t="s">
        <v>57</v>
      </c>
      <c r="G4" s="12">
        <v>44520</v>
      </c>
      <c r="H4" s="9" t="s">
        <v>4183</v>
      </c>
      <c r="I4" s="15">
        <v>50</v>
      </c>
      <c r="J4" s="15">
        <v>41</v>
      </c>
      <c r="K4" s="15">
        <v>31</v>
      </c>
      <c r="L4" s="15">
        <v>2</v>
      </c>
      <c r="M4" s="79">
        <v>15.887499999999999</v>
      </c>
      <c r="N4" s="94">
        <v>15.887499999999999</v>
      </c>
      <c r="O4" s="63">
        <v>2530</v>
      </c>
      <c r="P4" s="64">
        <f>Table224578910112345678910111213141516171819202122232425262728293031323334382[[#This Row],[PEMBULATAN]]*O4</f>
        <v>40195.375</v>
      </c>
    </row>
    <row r="5" spans="1:16" ht="26.25" customHeight="1" x14ac:dyDescent="0.2">
      <c r="A5" s="13"/>
      <c r="B5" s="73"/>
      <c r="C5" s="71" t="s">
        <v>65</v>
      </c>
      <c r="D5" s="76" t="s">
        <v>56</v>
      </c>
      <c r="E5" s="12">
        <v>44516</v>
      </c>
      <c r="F5" s="74" t="s">
        <v>57</v>
      </c>
      <c r="G5" s="12">
        <v>44520</v>
      </c>
      <c r="H5" s="9" t="s">
        <v>4183</v>
      </c>
      <c r="I5" s="15">
        <v>83</v>
      </c>
      <c r="J5" s="15">
        <v>66</v>
      </c>
      <c r="K5" s="15">
        <v>42</v>
      </c>
      <c r="L5" s="15">
        <v>7</v>
      </c>
      <c r="M5" s="79">
        <v>57.518999999999998</v>
      </c>
      <c r="N5" s="94">
        <v>57.518999999999998</v>
      </c>
      <c r="O5" s="63">
        <v>2530</v>
      </c>
      <c r="P5" s="64">
        <f>Table224578910112345678910111213141516171819202122232425262728293031323334382[[#This Row],[PEMBULATAN]]*O5</f>
        <v>145523.07</v>
      </c>
    </row>
    <row r="6" spans="1:16" ht="26.25" customHeight="1" x14ac:dyDescent="0.2">
      <c r="A6" s="13"/>
      <c r="B6" s="73"/>
      <c r="C6" s="71" t="s">
        <v>66</v>
      </c>
      <c r="D6" s="76" t="s">
        <v>56</v>
      </c>
      <c r="E6" s="12">
        <v>44516</v>
      </c>
      <c r="F6" s="74" t="s">
        <v>57</v>
      </c>
      <c r="G6" s="12">
        <v>44520</v>
      </c>
      <c r="H6" s="9" t="s">
        <v>4183</v>
      </c>
      <c r="I6" s="15">
        <v>95</v>
      </c>
      <c r="J6" s="15">
        <v>65</v>
      </c>
      <c r="K6" s="15">
        <v>35</v>
      </c>
      <c r="L6" s="15">
        <v>8</v>
      </c>
      <c r="M6" s="79">
        <v>54.03125</v>
      </c>
      <c r="N6" s="94">
        <v>54.03125</v>
      </c>
      <c r="O6" s="63">
        <v>2530</v>
      </c>
      <c r="P6" s="64">
        <f>Table224578910112345678910111213141516171819202122232425262728293031323334382[[#This Row],[PEMBULATAN]]*O6</f>
        <v>136699.0625</v>
      </c>
    </row>
    <row r="7" spans="1:16" ht="26.25" customHeight="1" x14ac:dyDescent="0.2">
      <c r="A7" s="13"/>
      <c r="B7" s="73"/>
      <c r="C7" s="71" t="s">
        <v>67</v>
      </c>
      <c r="D7" s="76" t="s">
        <v>56</v>
      </c>
      <c r="E7" s="12">
        <v>44516</v>
      </c>
      <c r="F7" s="74" t="s">
        <v>57</v>
      </c>
      <c r="G7" s="12">
        <v>44520</v>
      </c>
      <c r="H7" s="9" t="s">
        <v>4183</v>
      </c>
      <c r="I7" s="15">
        <v>73</v>
      </c>
      <c r="J7" s="15">
        <v>58</v>
      </c>
      <c r="K7" s="15">
        <v>20</v>
      </c>
      <c r="L7" s="15">
        <v>5</v>
      </c>
      <c r="M7" s="79">
        <v>21.17</v>
      </c>
      <c r="N7" s="94">
        <v>21.17</v>
      </c>
      <c r="O7" s="63">
        <v>2530</v>
      </c>
      <c r="P7" s="64">
        <f>Table224578910112345678910111213141516171819202122232425262728293031323334382[[#This Row],[PEMBULATAN]]*O7</f>
        <v>53560.100000000006</v>
      </c>
    </row>
    <row r="8" spans="1:16" ht="26.25" customHeight="1" x14ac:dyDescent="0.2">
      <c r="A8" s="13"/>
      <c r="B8" s="73"/>
      <c r="C8" s="71" t="s">
        <v>68</v>
      </c>
      <c r="D8" s="76" t="s">
        <v>56</v>
      </c>
      <c r="E8" s="12">
        <v>44516</v>
      </c>
      <c r="F8" s="74" t="s">
        <v>57</v>
      </c>
      <c r="G8" s="12">
        <v>44520</v>
      </c>
      <c r="H8" s="9" t="s">
        <v>4183</v>
      </c>
      <c r="I8" s="15">
        <v>83</v>
      </c>
      <c r="J8" s="15">
        <v>68</v>
      </c>
      <c r="K8" s="15">
        <v>28</v>
      </c>
      <c r="L8" s="15">
        <v>5</v>
      </c>
      <c r="M8" s="79">
        <v>39.508000000000003</v>
      </c>
      <c r="N8" s="94">
        <v>39.508000000000003</v>
      </c>
      <c r="O8" s="63">
        <v>2530</v>
      </c>
      <c r="P8" s="64">
        <f>Table224578910112345678910111213141516171819202122232425262728293031323334382[[#This Row],[PEMBULATAN]]*O8</f>
        <v>99955.24</v>
      </c>
    </row>
    <row r="9" spans="1:16" ht="26.25" customHeight="1" x14ac:dyDescent="0.2">
      <c r="A9" s="13"/>
      <c r="B9" s="73"/>
      <c r="C9" s="71" t="s">
        <v>69</v>
      </c>
      <c r="D9" s="76" t="s">
        <v>56</v>
      </c>
      <c r="E9" s="12">
        <v>44516</v>
      </c>
      <c r="F9" s="74" t="s">
        <v>57</v>
      </c>
      <c r="G9" s="12">
        <v>44520</v>
      </c>
      <c r="H9" s="9" t="s">
        <v>4183</v>
      </c>
      <c r="I9" s="15">
        <v>93</v>
      </c>
      <c r="J9" s="15">
        <v>66</v>
      </c>
      <c r="K9" s="15">
        <v>34</v>
      </c>
      <c r="L9" s="15">
        <v>18</v>
      </c>
      <c r="M9" s="79">
        <v>52.173000000000002</v>
      </c>
      <c r="N9" s="94">
        <v>52.173000000000002</v>
      </c>
      <c r="O9" s="63">
        <v>2530</v>
      </c>
      <c r="P9" s="64">
        <f>Table224578910112345678910111213141516171819202122232425262728293031323334382[[#This Row],[PEMBULATAN]]*O9</f>
        <v>131997.69</v>
      </c>
    </row>
    <row r="10" spans="1:16" ht="26.25" customHeight="1" x14ac:dyDescent="0.2">
      <c r="A10" s="13"/>
      <c r="B10" s="73"/>
      <c r="C10" s="71" t="s">
        <v>70</v>
      </c>
      <c r="D10" s="76" t="s">
        <v>56</v>
      </c>
      <c r="E10" s="12">
        <v>44516</v>
      </c>
      <c r="F10" s="74" t="s">
        <v>57</v>
      </c>
      <c r="G10" s="12">
        <v>44520</v>
      </c>
      <c r="H10" s="9" t="s">
        <v>4183</v>
      </c>
      <c r="I10" s="15">
        <v>85</v>
      </c>
      <c r="J10" s="15">
        <v>63</v>
      </c>
      <c r="K10" s="15">
        <v>26</v>
      </c>
      <c r="L10" s="15">
        <v>4</v>
      </c>
      <c r="M10" s="79">
        <v>34.807499999999997</v>
      </c>
      <c r="N10" s="94">
        <v>34.807499999999997</v>
      </c>
      <c r="O10" s="63">
        <v>2530</v>
      </c>
      <c r="P10" s="64">
        <f>Table224578910112345678910111213141516171819202122232425262728293031323334382[[#This Row],[PEMBULATAN]]*O10</f>
        <v>88062.974999999991</v>
      </c>
    </row>
    <row r="11" spans="1:16" ht="26.25" customHeight="1" x14ac:dyDescent="0.2">
      <c r="A11" s="13"/>
      <c r="B11" s="73"/>
      <c r="C11" s="71" t="s">
        <v>71</v>
      </c>
      <c r="D11" s="76" t="s">
        <v>56</v>
      </c>
      <c r="E11" s="12">
        <v>44516</v>
      </c>
      <c r="F11" s="74" t="s">
        <v>57</v>
      </c>
      <c r="G11" s="12">
        <v>44520</v>
      </c>
      <c r="H11" s="9" t="s">
        <v>4183</v>
      </c>
      <c r="I11" s="15">
        <v>86</v>
      </c>
      <c r="J11" s="15">
        <v>61</v>
      </c>
      <c r="K11" s="15">
        <v>27</v>
      </c>
      <c r="L11" s="15">
        <v>8</v>
      </c>
      <c r="M11" s="79">
        <v>35.410499999999999</v>
      </c>
      <c r="N11" s="94">
        <v>36</v>
      </c>
      <c r="O11" s="63">
        <v>2530</v>
      </c>
      <c r="P11" s="64">
        <f>Table224578910112345678910111213141516171819202122232425262728293031323334382[[#This Row],[PEMBULATAN]]*O11</f>
        <v>91080</v>
      </c>
    </row>
    <row r="12" spans="1:16" ht="26.25" customHeight="1" x14ac:dyDescent="0.2">
      <c r="A12" s="13"/>
      <c r="B12" s="73"/>
      <c r="C12" s="71" t="s">
        <v>72</v>
      </c>
      <c r="D12" s="76" t="s">
        <v>56</v>
      </c>
      <c r="E12" s="12">
        <v>44516</v>
      </c>
      <c r="F12" s="74" t="s">
        <v>57</v>
      </c>
      <c r="G12" s="12">
        <v>44520</v>
      </c>
      <c r="H12" s="9" t="s">
        <v>4183</v>
      </c>
      <c r="I12" s="15">
        <v>64</v>
      </c>
      <c r="J12" s="15">
        <v>53</v>
      </c>
      <c r="K12" s="15">
        <v>32</v>
      </c>
      <c r="L12" s="15">
        <v>15</v>
      </c>
      <c r="M12" s="79">
        <v>27.135999999999999</v>
      </c>
      <c r="N12" s="94">
        <v>27.135999999999999</v>
      </c>
      <c r="O12" s="63">
        <v>2530</v>
      </c>
      <c r="P12" s="64">
        <f>Table224578910112345678910111213141516171819202122232425262728293031323334382[[#This Row],[PEMBULATAN]]*O12</f>
        <v>68654.080000000002</v>
      </c>
    </row>
    <row r="13" spans="1:16" ht="26.25" customHeight="1" x14ac:dyDescent="0.2">
      <c r="A13" s="13"/>
      <c r="B13" s="73"/>
      <c r="C13" s="71" t="s">
        <v>73</v>
      </c>
      <c r="D13" s="76" t="s">
        <v>56</v>
      </c>
      <c r="E13" s="12">
        <v>44516</v>
      </c>
      <c r="F13" s="74" t="s">
        <v>57</v>
      </c>
      <c r="G13" s="12">
        <v>44520</v>
      </c>
      <c r="H13" s="9" t="s">
        <v>4183</v>
      </c>
      <c r="I13" s="15">
        <v>91</v>
      </c>
      <c r="J13" s="15">
        <v>58</v>
      </c>
      <c r="K13" s="15">
        <v>32</v>
      </c>
      <c r="L13" s="15">
        <v>9</v>
      </c>
      <c r="M13" s="79">
        <v>42.223999999999997</v>
      </c>
      <c r="N13" s="94">
        <v>42.223999999999997</v>
      </c>
      <c r="O13" s="63">
        <v>2530</v>
      </c>
      <c r="P13" s="64">
        <f>Table224578910112345678910111213141516171819202122232425262728293031323334382[[#This Row],[PEMBULATAN]]*O13</f>
        <v>106826.71999999999</v>
      </c>
    </row>
    <row r="14" spans="1:16" ht="26.25" customHeight="1" x14ac:dyDescent="0.2">
      <c r="A14" s="13"/>
      <c r="B14" s="73"/>
      <c r="C14" s="71" t="s">
        <v>74</v>
      </c>
      <c r="D14" s="76" t="s">
        <v>56</v>
      </c>
      <c r="E14" s="12">
        <v>44516</v>
      </c>
      <c r="F14" s="74" t="s">
        <v>57</v>
      </c>
      <c r="G14" s="12">
        <v>44520</v>
      </c>
      <c r="H14" s="9" t="s">
        <v>4183</v>
      </c>
      <c r="I14" s="15">
        <v>42</v>
      </c>
      <c r="J14" s="15">
        <v>40</v>
      </c>
      <c r="K14" s="15">
        <v>16</v>
      </c>
      <c r="L14" s="15">
        <v>3</v>
      </c>
      <c r="M14" s="79">
        <v>6.72</v>
      </c>
      <c r="N14" s="94">
        <v>6.72</v>
      </c>
      <c r="O14" s="63">
        <v>2530</v>
      </c>
      <c r="P14" s="64">
        <f>Table224578910112345678910111213141516171819202122232425262728293031323334382[[#This Row],[PEMBULATAN]]*O14</f>
        <v>17001.599999999999</v>
      </c>
    </row>
    <row r="15" spans="1:16" ht="26.25" customHeight="1" x14ac:dyDescent="0.2">
      <c r="A15" s="13"/>
      <c r="B15" s="73"/>
      <c r="C15" s="71" t="s">
        <v>75</v>
      </c>
      <c r="D15" s="76" t="s">
        <v>56</v>
      </c>
      <c r="E15" s="12">
        <v>44516</v>
      </c>
      <c r="F15" s="74" t="s">
        <v>57</v>
      </c>
      <c r="G15" s="12">
        <v>44520</v>
      </c>
      <c r="H15" s="9" t="s">
        <v>4183</v>
      </c>
      <c r="I15" s="15">
        <v>58</v>
      </c>
      <c r="J15" s="15">
        <v>54</v>
      </c>
      <c r="K15" s="15">
        <v>31</v>
      </c>
      <c r="L15" s="15">
        <v>7</v>
      </c>
      <c r="M15" s="79">
        <v>24.273</v>
      </c>
      <c r="N15" s="94">
        <v>24.273</v>
      </c>
      <c r="O15" s="63">
        <v>2530</v>
      </c>
      <c r="P15" s="64">
        <f>Table224578910112345678910111213141516171819202122232425262728293031323334382[[#This Row],[PEMBULATAN]]*O15</f>
        <v>61410.69</v>
      </c>
    </row>
    <row r="16" spans="1:16" ht="26.25" customHeight="1" x14ac:dyDescent="0.2">
      <c r="A16" s="13"/>
      <c r="B16" s="73"/>
      <c r="C16" s="71" t="s">
        <v>76</v>
      </c>
      <c r="D16" s="76" t="s">
        <v>56</v>
      </c>
      <c r="E16" s="12">
        <v>44516</v>
      </c>
      <c r="F16" s="74" t="s">
        <v>57</v>
      </c>
      <c r="G16" s="12">
        <v>44520</v>
      </c>
      <c r="H16" s="9" t="s">
        <v>4183</v>
      </c>
      <c r="I16" s="15">
        <v>68</v>
      </c>
      <c r="J16" s="15">
        <v>71</v>
      </c>
      <c r="K16" s="15">
        <v>13</v>
      </c>
      <c r="L16" s="15">
        <v>8</v>
      </c>
      <c r="M16" s="79">
        <v>15.691000000000001</v>
      </c>
      <c r="N16" s="94">
        <v>15.691000000000001</v>
      </c>
      <c r="O16" s="63">
        <v>2530</v>
      </c>
      <c r="P16" s="64">
        <f>Table224578910112345678910111213141516171819202122232425262728293031323334382[[#This Row],[PEMBULATAN]]*O16</f>
        <v>39698.230000000003</v>
      </c>
    </row>
    <row r="17" spans="1:16" ht="26.25" customHeight="1" x14ac:dyDescent="0.2">
      <c r="A17" s="13"/>
      <c r="B17" s="73"/>
      <c r="C17" s="71" t="s">
        <v>77</v>
      </c>
      <c r="D17" s="76" t="s">
        <v>56</v>
      </c>
      <c r="E17" s="12">
        <v>44516</v>
      </c>
      <c r="F17" s="74" t="s">
        <v>57</v>
      </c>
      <c r="G17" s="12">
        <v>44520</v>
      </c>
      <c r="H17" s="9" t="s">
        <v>4183</v>
      </c>
      <c r="I17" s="15">
        <v>71</v>
      </c>
      <c r="J17" s="15">
        <v>48</v>
      </c>
      <c r="K17" s="15">
        <v>32</v>
      </c>
      <c r="L17" s="15">
        <v>10</v>
      </c>
      <c r="M17" s="79">
        <v>27.263999999999999</v>
      </c>
      <c r="N17" s="94">
        <v>27.263999999999999</v>
      </c>
      <c r="O17" s="63">
        <v>2530</v>
      </c>
      <c r="P17" s="64">
        <f>Table224578910112345678910111213141516171819202122232425262728293031323334382[[#This Row],[PEMBULATAN]]*O17</f>
        <v>68977.919999999998</v>
      </c>
    </row>
    <row r="18" spans="1:16" ht="26.25" customHeight="1" x14ac:dyDescent="0.2">
      <c r="A18" s="13"/>
      <c r="B18" s="73"/>
      <c r="C18" s="71" t="s">
        <v>78</v>
      </c>
      <c r="D18" s="76" t="s">
        <v>56</v>
      </c>
      <c r="E18" s="12">
        <v>44516</v>
      </c>
      <c r="F18" s="74" t="s">
        <v>57</v>
      </c>
      <c r="G18" s="12">
        <v>44520</v>
      </c>
      <c r="H18" s="9" t="s">
        <v>4183</v>
      </c>
      <c r="I18" s="15">
        <v>106</v>
      </c>
      <c r="J18" s="15">
        <v>68</v>
      </c>
      <c r="K18" s="15">
        <v>38</v>
      </c>
      <c r="L18" s="15">
        <v>13</v>
      </c>
      <c r="M18" s="79">
        <v>68.475999999999999</v>
      </c>
      <c r="N18" s="94">
        <v>69</v>
      </c>
      <c r="O18" s="63">
        <v>2530</v>
      </c>
      <c r="P18" s="64">
        <f>Table224578910112345678910111213141516171819202122232425262728293031323334382[[#This Row],[PEMBULATAN]]*O18</f>
        <v>174570</v>
      </c>
    </row>
    <row r="19" spans="1:16" ht="26.25" customHeight="1" x14ac:dyDescent="0.2">
      <c r="A19" s="13"/>
      <c r="B19" s="73"/>
      <c r="C19" s="71" t="s">
        <v>79</v>
      </c>
      <c r="D19" s="76" t="s">
        <v>56</v>
      </c>
      <c r="E19" s="12">
        <v>44516</v>
      </c>
      <c r="F19" s="74" t="s">
        <v>57</v>
      </c>
      <c r="G19" s="12">
        <v>44520</v>
      </c>
      <c r="H19" s="9" t="s">
        <v>4183</v>
      </c>
      <c r="I19" s="15">
        <v>85</v>
      </c>
      <c r="J19" s="15">
        <v>68</v>
      </c>
      <c r="K19" s="15">
        <v>32</v>
      </c>
      <c r="L19" s="15">
        <v>14</v>
      </c>
      <c r="M19" s="79">
        <v>46.24</v>
      </c>
      <c r="N19" s="94">
        <v>46.24</v>
      </c>
      <c r="O19" s="63">
        <v>2530</v>
      </c>
      <c r="P19" s="64">
        <f>Table224578910112345678910111213141516171819202122232425262728293031323334382[[#This Row],[PEMBULATAN]]*O19</f>
        <v>116987.20000000001</v>
      </c>
    </row>
    <row r="20" spans="1:16" ht="26.25" customHeight="1" x14ac:dyDescent="0.2">
      <c r="A20" s="13"/>
      <c r="B20" s="73"/>
      <c r="C20" s="71" t="s">
        <v>80</v>
      </c>
      <c r="D20" s="76" t="s">
        <v>56</v>
      </c>
      <c r="E20" s="12">
        <v>44516</v>
      </c>
      <c r="F20" s="74" t="s">
        <v>57</v>
      </c>
      <c r="G20" s="12">
        <v>44520</v>
      </c>
      <c r="H20" s="9" t="s">
        <v>4183</v>
      </c>
      <c r="I20" s="15">
        <v>36</v>
      </c>
      <c r="J20" s="15">
        <v>35</v>
      </c>
      <c r="K20" s="15">
        <v>15</v>
      </c>
      <c r="L20" s="15">
        <v>3</v>
      </c>
      <c r="M20" s="79">
        <v>4.7249999999999996</v>
      </c>
      <c r="N20" s="94">
        <v>4.7249999999999996</v>
      </c>
      <c r="O20" s="63">
        <v>2530</v>
      </c>
      <c r="P20" s="64">
        <f>Table224578910112345678910111213141516171819202122232425262728293031323334382[[#This Row],[PEMBULATAN]]*O20</f>
        <v>11954.25</v>
      </c>
    </row>
    <row r="21" spans="1:16" ht="26.25" customHeight="1" x14ac:dyDescent="0.2">
      <c r="A21" s="13"/>
      <c r="B21" s="73"/>
      <c r="C21" s="71" t="s">
        <v>81</v>
      </c>
      <c r="D21" s="76" t="s">
        <v>56</v>
      </c>
      <c r="E21" s="12">
        <v>44516</v>
      </c>
      <c r="F21" s="74" t="s">
        <v>57</v>
      </c>
      <c r="G21" s="12">
        <v>44520</v>
      </c>
      <c r="H21" s="9" t="s">
        <v>4183</v>
      </c>
      <c r="I21" s="15">
        <v>66</v>
      </c>
      <c r="J21" s="15">
        <v>58</v>
      </c>
      <c r="K21" s="15">
        <v>22</v>
      </c>
      <c r="L21" s="15">
        <v>3</v>
      </c>
      <c r="M21" s="79">
        <v>21.053999999999998</v>
      </c>
      <c r="N21" s="94">
        <v>21.053999999999998</v>
      </c>
      <c r="O21" s="63">
        <v>2530</v>
      </c>
      <c r="P21" s="64">
        <f>Table224578910112345678910111213141516171819202122232425262728293031323334382[[#This Row],[PEMBULATAN]]*O21</f>
        <v>53266.619999999995</v>
      </c>
    </row>
    <row r="22" spans="1:16" ht="26.25" customHeight="1" x14ac:dyDescent="0.2">
      <c r="A22" s="13"/>
      <c r="B22" s="73"/>
      <c r="C22" s="71" t="s">
        <v>82</v>
      </c>
      <c r="D22" s="76" t="s">
        <v>56</v>
      </c>
      <c r="E22" s="12">
        <v>44516</v>
      </c>
      <c r="F22" s="74" t="s">
        <v>57</v>
      </c>
      <c r="G22" s="12">
        <v>44520</v>
      </c>
      <c r="H22" s="9" t="s">
        <v>4183</v>
      </c>
      <c r="I22" s="15">
        <v>71</v>
      </c>
      <c r="J22" s="15">
        <v>53</v>
      </c>
      <c r="K22" s="15">
        <v>31</v>
      </c>
      <c r="L22" s="15">
        <v>2</v>
      </c>
      <c r="M22" s="79">
        <v>29.163250000000001</v>
      </c>
      <c r="N22" s="94">
        <v>29.163250000000001</v>
      </c>
      <c r="O22" s="63">
        <v>2530</v>
      </c>
      <c r="P22" s="64">
        <f>Table224578910112345678910111213141516171819202122232425262728293031323334382[[#This Row],[PEMBULATAN]]*O22</f>
        <v>73783.022500000006</v>
      </c>
    </row>
    <row r="23" spans="1:16" ht="26.25" customHeight="1" x14ac:dyDescent="0.2">
      <c r="A23" s="13"/>
      <c r="B23" s="73"/>
      <c r="C23" s="71" t="s">
        <v>83</v>
      </c>
      <c r="D23" s="76" t="s">
        <v>56</v>
      </c>
      <c r="E23" s="12">
        <v>44516</v>
      </c>
      <c r="F23" s="74" t="s">
        <v>57</v>
      </c>
      <c r="G23" s="12">
        <v>44520</v>
      </c>
      <c r="H23" s="9" t="s">
        <v>4183</v>
      </c>
      <c r="I23" s="15">
        <v>42</v>
      </c>
      <c r="J23" s="15">
        <v>26</v>
      </c>
      <c r="K23" s="15">
        <v>21</v>
      </c>
      <c r="L23" s="15">
        <v>10</v>
      </c>
      <c r="M23" s="79">
        <v>5.7329999999999997</v>
      </c>
      <c r="N23" s="94">
        <v>10</v>
      </c>
      <c r="O23" s="63">
        <v>2530</v>
      </c>
      <c r="P23" s="64">
        <f>Table224578910112345678910111213141516171819202122232425262728293031323334382[[#This Row],[PEMBULATAN]]*O23</f>
        <v>25300</v>
      </c>
    </row>
    <row r="24" spans="1:16" ht="26.25" customHeight="1" x14ac:dyDescent="0.2">
      <c r="A24" s="13"/>
      <c r="B24" s="73"/>
      <c r="C24" s="71" t="s">
        <v>84</v>
      </c>
      <c r="D24" s="76" t="s">
        <v>56</v>
      </c>
      <c r="E24" s="12">
        <v>44516</v>
      </c>
      <c r="F24" s="74" t="s">
        <v>57</v>
      </c>
      <c r="G24" s="12">
        <v>44520</v>
      </c>
      <c r="H24" s="9" t="s">
        <v>4183</v>
      </c>
      <c r="I24" s="15">
        <v>106</v>
      </c>
      <c r="J24" s="15">
        <v>58</v>
      </c>
      <c r="K24" s="15">
        <v>30</v>
      </c>
      <c r="L24" s="15">
        <v>12</v>
      </c>
      <c r="M24" s="79">
        <v>46.11</v>
      </c>
      <c r="N24" s="94">
        <v>46.11</v>
      </c>
      <c r="O24" s="63">
        <v>2530</v>
      </c>
      <c r="P24" s="64">
        <f>Table224578910112345678910111213141516171819202122232425262728293031323334382[[#This Row],[PEMBULATAN]]*O24</f>
        <v>116658.3</v>
      </c>
    </row>
    <row r="25" spans="1:16" ht="26.25" customHeight="1" x14ac:dyDescent="0.2">
      <c r="A25" s="13"/>
      <c r="B25" s="73"/>
      <c r="C25" s="71" t="s">
        <v>85</v>
      </c>
      <c r="D25" s="76" t="s">
        <v>56</v>
      </c>
      <c r="E25" s="12">
        <v>44516</v>
      </c>
      <c r="F25" s="74" t="s">
        <v>57</v>
      </c>
      <c r="G25" s="12">
        <v>44520</v>
      </c>
      <c r="H25" s="9" t="s">
        <v>4183</v>
      </c>
      <c r="I25" s="15">
        <v>85</v>
      </c>
      <c r="J25" s="15">
        <v>63</v>
      </c>
      <c r="K25" s="15">
        <v>32</v>
      </c>
      <c r="L25" s="15">
        <v>7</v>
      </c>
      <c r="M25" s="79">
        <v>42.84</v>
      </c>
      <c r="N25" s="94">
        <v>42.84</v>
      </c>
      <c r="O25" s="63">
        <v>2530</v>
      </c>
      <c r="P25" s="64">
        <f>Table224578910112345678910111213141516171819202122232425262728293031323334382[[#This Row],[PEMBULATAN]]*O25</f>
        <v>108385.20000000001</v>
      </c>
    </row>
    <row r="26" spans="1:16" ht="26.25" customHeight="1" x14ac:dyDescent="0.2">
      <c r="A26" s="13"/>
      <c r="B26" s="73"/>
      <c r="C26" s="71" t="s">
        <v>86</v>
      </c>
      <c r="D26" s="76" t="s">
        <v>56</v>
      </c>
      <c r="E26" s="12">
        <v>44516</v>
      </c>
      <c r="F26" s="74" t="s">
        <v>57</v>
      </c>
      <c r="G26" s="12">
        <v>44520</v>
      </c>
      <c r="H26" s="9" t="s">
        <v>4183</v>
      </c>
      <c r="I26" s="15">
        <v>76</v>
      </c>
      <c r="J26" s="15">
        <v>56</v>
      </c>
      <c r="K26" s="15">
        <v>27</v>
      </c>
      <c r="L26" s="15">
        <v>5</v>
      </c>
      <c r="M26" s="79">
        <v>28.728000000000002</v>
      </c>
      <c r="N26" s="94">
        <v>28.728000000000002</v>
      </c>
      <c r="O26" s="63">
        <v>2530</v>
      </c>
      <c r="P26" s="64">
        <f>Table224578910112345678910111213141516171819202122232425262728293031323334382[[#This Row],[PEMBULATAN]]*O26</f>
        <v>72681.840000000011</v>
      </c>
    </row>
    <row r="27" spans="1:16" ht="26.25" customHeight="1" x14ac:dyDescent="0.2">
      <c r="A27" s="100"/>
      <c r="B27" s="96"/>
      <c r="C27" s="71" t="s">
        <v>87</v>
      </c>
      <c r="D27" s="76" t="s">
        <v>56</v>
      </c>
      <c r="E27" s="12">
        <v>44516</v>
      </c>
      <c r="F27" s="74" t="s">
        <v>57</v>
      </c>
      <c r="G27" s="12">
        <v>44520</v>
      </c>
      <c r="H27" s="9" t="s">
        <v>4183</v>
      </c>
      <c r="I27" s="15">
        <v>95</v>
      </c>
      <c r="J27" s="15">
        <v>63</v>
      </c>
      <c r="K27" s="15">
        <v>35</v>
      </c>
      <c r="L27" s="15">
        <v>19</v>
      </c>
      <c r="M27" s="79">
        <v>52.368749999999999</v>
      </c>
      <c r="N27" s="94">
        <v>53</v>
      </c>
      <c r="O27" s="63">
        <v>2530</v>
      </c>
      <c r="P27" s="64">
        <f>Table224578910112345678910111213141516171819202122232425262728293031323334382[[#This Row],[PEMBULATAN]]*O27</f>
        <v>134090</v>
      </c>
    </row>
    <row r="28" spans="1:16" ht="26.25" customHeight="1" x14ac:dyDescent="0.2">
      <c r="A28" s="13"/>
      <c r="B28" s="73"/>
      <c r="C28" s="99" t="s">
        <v>88</v>
      </c>
      <c r="D28" s="76" t="s">
        <v>56</v>
      </c>
      <c r="E28" s="12">
        <v>44516</v>
      </c>
      <c r="F28" s="74" t="s">
        <v>57</v>
      </c>
      <c r="G28" s="12">
        <v>44520</v>
      </c>
      <c r="H28" s="9" t="s">
        <v>4183</v>
      </c>
      <c r="I28" s="15">
        <v>88</v>
      </c>
      <c r="J28" s="15">
        <v>62</v>
      </c>
      <c r="K28" s="15">
        <v>22</v>
      </c>
      <c r="L28" s="15">
        <v>8</v>
      </c>
      <c r="M28" s="79">
        <v>30.007999999999999</v>
      </c>
      <c r="N28" s="94">
        <v>30.007999999999999</v>
      </c>
      <c r="O28" s="63">
        <v>2530</v>
      </c>
      <c r="P28" s="64">
        <f>Table224578910112345678910111213141516171819202122232425262728293031323334382[[#This Row],[PEMBULATAN]]*O28</f>
        <v>75920.239999999991</v>
      </c>
    </row>
    <row r="29" spans="1:16" ht="26.25" customHeight="1" x14ac:dyDescent="0.2">
      <c r="A29" s="13"/>
      <c r="B29" s="73"/>
      <c r="C29" s="71" t="s">
        <v>89</v>
      </c>
      <c r="D29" s="76" t="s">
        <v>56</v>
      </c>
      <c r="E29" s="12">
        <v>44516</v>
      </c>
      <c r="F29" s="74" t="s">
        <v>57</v>
      </c>
      <c r="G29" s="12">
        <v>44520</v>
      </c>
      <c r="H29" s="9" t="s">
        <v>4183</v>
      </c>
      <c r="I29" s="15">
        <v>70</v>
      </c>
      <c r="J29" s="15">
        <v>56</v>
      </c>
      <c r="K29" s="15">
        <v>28</v>
      </c>
      <c r="L29" s="15">
        <v>4</v>
      </c>
      <c r="M29" s="79">
        <v>27.44</v>
      </c>
      <c r="N29" s="94">
        <v>28</v>
      </c>
      <c r="O29" s="63">
        <v>2530</v>
      </c>
      <c r="P29" s="64">
        <f>Table224578910112345678910111213141516171819202122232425262728293031323334382[[#This Row],[PEMBULATAN]]*O29</f>
        <v>70840</v>
      </c>
    </row>
    <row r="30" spans="1:16" ht="26.25" customHeight="1" x14ac:dyDescent="0.2">
      <c r="A30" s="13"/>
      <c r="B30" s="73"/>
      <c r="C30" s="71" t="s">
        <v>90</v>
      </c>
      <c r="D30" s="76" t="s">
        <v>56</v>
      </c>
      <c r="E30" s="12">
        <v>44516</v>
      </c>
      <c r="F30" s="74" t="s">
        <v>57</v>
      </c>
      <c r="G30" s="12">
        <v>44520</v>
      </c>
      <c r="H30" s="9" t="s">
        <v>4183</v>
      </c>
      <c r="I30" s="15">
        <v>48</v>
      </c>
      <c r="J30" s="15">
        <v>22</v>
      </c>
      <c r="K30" s="15">
        <v>12</v>
      </c>
      <c r="L30" s="15">
        <v>3</v>
      </c>
      <c r="M30" s="79">
        <v>3.1680000000000001</v>
      </c>
      <c r="N30" s="94">
        <v>3.1680000000000001</v>
      </c>
      <c r="O30" s="63">
        <v>2530</v>
      </c>
      <c r="P30" s="64">
        <f>Table224578910112345678910111213141516171819202122232425262728293031323334382[[#This Row],[PEMBULATAN]]*O30</f>
        <v>8015.04</v>
      </c>
    </row>
    <row r="31" spans="1:16" ht="26.25" customHeight="1" x14ac:dyDescent="0.2">
      <c r="A31" s="13"/>
      <c r="B31" s="73"/>
      <c r="C31" s="71" t="s">
        <v>91</v>
      </c>
      <c r="D31" s="76" t="s">
        <v>56</v>
      </c>
      <c r="E31" s="12">
        <v>44516</v>
      </c>
      <c r="F31" s="74" t="s">
        <v>57</v>
      </c>
      <c r="G31" s="12">
        <v>44520</v>
      </c>
      <c r="H31" s="9" t="s">
        <v>4183</v>
      </c>
      <c r="I31" s="15">
        <v>38</v>
      </c>
      <c r="J31" s="15">
        <v>11</v>
      </c>
      <c r="K31" s="15">
        <v>11</v>
      </c>
      <c r="L31" s="15">
        <v>1</v>
      </c>
      <c r="M31" s="79">
        <v>1.1495</v>
      </c>
      <c r="N31" s="94">
        <v>1.1495</v>
      </c>
      <c r="O31" s="63">
        <v>2530</v>
      </c>
      <c r="P31" s="64">
        <f>Table224578910112345678910111213141516171819202122232425262728293031323334382[[#This Row],[PEMBULATAN]]*O31</f>
        <v>2908.2350000000001</v>
      </c>
    </row>
    <row r="32" spans="1:16" ht="26.25" customHeight="1" x14ac:dyDescent="0.2">
      <c r="A32" s="13"/>
      <c r="B32" s="73"/>
      <c r="C32" s="71" t="s">
        <v>92</v>
      </c>
      <c r="D32" s="76" t="s">
        <v>56</v>
      </c>
      <c r="E32" s="12">
        <v>44516</v>
      </c>
      <c r="F32" s="74" t="s">
        <v>57</v>
      </c>
      <c r="G32" s="12">
        <v>44520</v>
      </c>
      <c r="H32" s="9" t="s">
        <v>4183</v>
      </c>
      <c r="I32" s="15">
        <v>81</v>
      </c>
      <c r="J32" s="15">
        <v>58</v>
      </c>
      <c r="K32" s="15">
        <v>32</v>
      </c>
      <c r="L32" s="15">
        <v>11</v>
      </c>
      <c r="M32" s="79">
        <v>37.584000000000003</v>
      </c>
      <c r="N32" s="94">
        <v>37.584000000000003</v>
      </c>
      <c r="O32" s="63">
        <v>2530</v>
      </c>
      <c r="P32" s="64">
        <f>Table224578910112345678910111213141516171819202122232425262728293031323334382[[#This Row],[PEMBULATAN]]*O32</f>
        <v>95087.52</v>
      </c>
    </row>
    <row r="33" spans="1:16" ht="26.25" customHeight="1" x14ac:dyDescent="0.2">
      <c r="A33" s="13"/>
      <c r="B33" s="73"/>
      <c r="C33" s="71" t="s">
        <v>93</v>
      </c>
      <c r="D33" s="76" t="s">
        <v>56</v>
      </c>
      <c r="E33" s="12">
        <v>44516</v>
      </c>
      <c r="F33" s="74" t="s">
        <v>57</v>
      </c>
      <c r="G33" s="12">
        <v>44520</v>
      </c>
      <c r="H33" s="9" t="s">
        <v>4183</v>
      </c>
      <c r="I33" s="15">
        <v>63</v>
      </c>
      <c r="J33" s="15">
        <v>54</v>
      </c>
      <c r="K33" s="15">
        <v>18</v>
      </c>
      <c r="L33" s="15">
        <v>3</v>
      </c>
      <c r="M33" s="79">
        <v>15.308999999999999</v>
      </c>
      <c r="N33" s="94">
        <v>16</v>
      </c>
      <c r="O33" s="63">
        <v>2530</v>
      </c>
      <c r="P33" s="64">
        <f>Table224578910112345678910111213141516171819202122232425262728293031323334382[[#This Row],[PEMBULATAN]]*O33</f>
        <v>40480</v>
      </c>
    </row>
    <row r="34" spans="1:16" ht="26.25" customHeight="1" x14ac:dyDescent="0.2">
      <c r="A34" s="13"/>
      <c r="B34" s="73"/>
      <c r="C34" s="71" t="s">
        <v>94</v>
      </c>
      <c r="D34" s="76" t="s">
        <v>56</v>
      </c>
      <c r="E34" s="12">
        <v>44516</v>
      </c>
      <c r="F34" s="74" t="s">
        <v>57</v>
      </c>
      <c r="G34" s="12">
        <v>44520</v>
      </c>
      <c r="H34" s="9" t="s">
        <v>4183</v>
      </c>
      <c r="I34" s="15">
        <v>96</v>
      </c>
      <c r="J34" s="15">
        <v>65</v>
      </c>
      <c r="K34" s="15">
        <v>31</v>
      </c>
      <c r="L34" s="15">
        <v>16</v>
      </c>
      <c r="M34" s="79">
        <v>48.36</v>
      </c>
      <c r="N34" s="94">
        <v>49</v>
      </c>
      <c r="O34" s="63">
        <v>2530</v>
      </c>
      <c r="P34" s="64">
        <f>Table224578910112345678910111213141516171819202122232425262728293031323334382[[#This Row],[PEMBULATAN]]*O34</f>
        <v>123970</v>
      </c>
    </row>
    <row r="35" spans="1:16" ht="26.25" customHeight="1" x14ac:dyDescent="0.2">
      <c r="A35" s="13"/>
      <c r="B35" s="73"/>
      <c r="C35" s="71" t="s">
        <v>95</v>
      </c>
      <c r="D35" s="76" t="s">
        <v>56</v>
      </c>
      <c r="E35" s="12">
        <v>44516</v>
      </c>
      <c r="F35" s="74" t="s">
        <v>57</v>
      </c>
      <c r="G35" s="12">
        <v>44520</v>
      </c>
      <c r="H35" s="9" t="s">
        <v>4183</v>
      </c>
      <c r="I35" s="15">
        <v>88</v>
      </c>
      <c r="J35" s="15">
        <v>65</v>
      </c>
      <c r="K35" s="15">
        <v>30</v>
      </c>
      <c r="L35" s="15">
        <v>15</v>
      </c>
      <c r="M35" s="79">
        <v>42.9</v>
      </c>
      <c r="N35" s="94">
        <v>42.9</v>
      </c>
      <c r="O35" s="63">
        <v>2530</v>
      </c>
      <c r="P35" s="64">
        <f>Table224578910112345678910111213141516171819202122232425262728293031323334382[[#This Row],[PEMBULATAN]]*O35</f>
        <v>108537</v>
      </c>
    </row>
    <row r="36" spans="1:16" ht="26.25" customHeight="1" x14ac:dyDescent="0.2">
      <c r="A36" s="13"/>
      <c r="B36" s="73"/>
      <c r="C36" s="71" t="s">
        <v>96</v>
      </c>
      <c r="D36" s="76" t="s">
        <v>56</v>
      </c>
      <c r="E36" s="12">
        <v>44516</v>
      </c>
      <c r="F36" s="74" t="s">
        <v>57</v>
      </c>
      <c r="G36" s="12">
        <v>44520</v>
      </c>
      <c r="H36" s="9" t="s">
        <v>4183</v>
      </c>
      <c r="I36" s="15">
        <v>90</v>
      </c>
      <c r="J36" s="15">
        <v>66</v>
      </c>
      <c r="K36" s="15">
        <v>35</v>
      </c>
      <c r="L36" s="15">
        <v>13</v>
      </c>
      <c r="M36" s="79">
        <v>51.975000000000001</v>
      </c>
      <c r="N36" s="94">
        <v>51.975000000000001</v>
      </c>
      <c r="O36" s="63">
        <v>2530</v>
      </c>
      <c r="P36" s="64">
        <f>Table224578910112345678910111213141516171819202122232425262728293031323334382[[#This Row],[PEMBULATAN]]*O36</f>
        <v>131496.75</v>
      </c>
    </row>
    <row r="37" spans="1:16" ht="26.25" customHeight="1" x14ac:dyDescent="0.2">
      <c r="A37" s="13"/>
      <c r="B37" s="73"/>
      <c r="C37" s="71" t="s">
        <v>97</v>
      </c>
      <c r="D37" s="76" t="s">
        <v>56</v>
      </c>
      <c r="E37" s="12">
        <v>44516</v>
      </c>
      <c r="F37" s="74" t="s">
        <v>57</v>
      </c>
      <c r="G37" s="12">
        <v>44520</v>
      </c>
      <c r="H37" s="9" t="s">
        <v>4183</v>
      </c>
      <c r="I37" s="15">
        <v>88</v>
      </c>
      <c r="J37" s="15">
        <v>59</v>
      </c>
      <c r="K37" s="15">
        <v>40</v>
      </c>
      <c r="L37" s="15">
        <v>25</v>
      </c>
      <c r="M37" s="79">
        <v>51.92</v>
      </c>
      <c r="N37" s="94">
        <v>51.92</v>
      </c>
      <c r="O37" s="63">
        <v>2530</v>
      </c>
      <c r="P37" s="64">
        <f>Table224578910112345678910111213141516171819202122232425262728293031323334382[[#This Row],[PEMBULATAN]]*O37</f>
        <v>131357.6</v>
      </c>
    </row>
    <row r="38" spans="1:16" ht="26.25" customHeight="1" x14ac:dyDescent="0.2">
      <c r="A38" s="13"/>
      <c r="B38" s="73"/>
      <c r="C38" s="71" t="s">
        <v>98</v>
      </c>
      <c r="D38" s="76" t="s">
        <v>56</v>
      </c>
      <c r="E38" s="12">
        <v>44516</v>
      </c>
      <c r="F38" s="74" t="s">
        <v>57</v>
      </c>
      <c r="G38" s="12">
        <v>44520</v>
      </c>
      <c r="H38" s="9" t="s">
        <v>4183</v>
      </c>
      <c r="I38" s="15">
        <v>66</v>
      </c>
      <c r="J38" s="15">
        <v>61</v>
      </c>
      <c r="K38" s="15">
        <v>28</v>
      </c>
      <c r="L38" s="15">
        <v>6</v>
      </c>
      <c r="M38" s="79">
        <v>28.181999999999999</v>
      </c>
      <c r="N38" s="94">
        <v>28.181999999999999</v>
      </c>
      <c r="O38" s="63">
        <v>2530</v>
      </c>
      <c r="P38" s="64">
        <f>Table224578910112345678910111213141516171819202122232425262728293031323334382[[#This Row],[PEMBULATAN]]*O38</f>
        <v>71300.459999999992</v>
      </c>
    </row>
    <row r="39" spans="1:16" ht="26.25" customHeight="1" x14ac:dyDescent="0.2">
      <c r="A39" s="13"/>
      <c r="B39" s="73"/>
      <c r="C39" s="71" t="s">
        <v>99</v>
      </c>
      <c r="D39" s="76" t="s">
        <v>56</v>
      </c>
      <c r="E39" s="12">
        <v>44516</v>
      </c>
      <c r="F39" s="74" t="s">
        <v>57</v>
      </c>
      <c r="G39" s="12">
        <v>44520</v>
      </c>
      <c r="H39" s="9" t="s">
        <v>4183</v>
      </c>
      <c r="I39" s="15">
        <v>75</v>
      </c>
      <c r="J39" s="15">
        <v>58</v>
      </c>
      <c r="K39" s="15">
        <v>24</v>
      </c>
      <c r="L39" s="15">
        <v>10</v>
      </c>
      <c r="M39" s="79">
        <v>26.1</v>
      </c>
      <c r="N39" s="94">
        <v>26.1</v>
      </c>
      <c r="O39" s="63">
        <v>2530</v>
      </c>
      <c r="P39" s="64">
        <f>Table224578910112345678910111213141516171819202122232425262728293031323334382[[#This Row],[PEMBULATAN]]*O39</f>
        <v>66033</v>
      </c>
    </row>
    <row r="40" spans="1:16" ht="26.25" customHeight="1" x14ac:dyDescent="0.2">
      <c r="A40" s="13"/>
      <c r="B40" s="73"/>
      <c r="C40" s="71" t="s">
        <v>100</v>
      </c>
      <c r="D40" s="76" t="s">
        <v>56</v>
      </c>
      <c r="E40" s="12">
        <v>44516</v>
      </c>
      <c r="F40" s="74" t="s">
        <v>57</v>
      </c>
      <c r="G40" s="12">
        <v>44520</v>
      </c>
      <c r="H40" s="9" t="s">
        <v>4183</v>
      </c>
      <c r="I40" s="15">
        <v>98</v>
      </c>
      <c r="J40" s="15">
        <v>67</v>
      </c>
      <c r="K40" s="15">
        <v>32</v>
      </c>
      <c r="L40" s="15">
        <v>14</v>
      </c>
      <c r="M40" s="79">
        <v>52.527999999999999</v>
      </c>
      <c r="N40" s="94">
        <v>52.527999999999999</v>
      </c>
      <c r="O40" s="63">
        <v>2530</v>
      </c>
      <c r="P40" s="64">
        <f>Table224578910112345678910111213141516171819202122232425262728293031323334382[[#This Row],[PEMBULATAN]]*O40</f>
        <v>132895.84</v>
      </c>
    </row>
    <row r="41" spans="1:16" ht="26.25" customHeight="1" x14ac:dyDescent="0.2">
      <c r="A41" s="13"/>
      <c r="B41" s="73"/>
      <c r="C41" s="71" t="s">
        <v>101</v>
      </c>
      <c r="D41" s="76" t="s">
        <v>56</v>
      </c>
      <c r="E41" s="12">
        <v>44516</v>
      </c>
      <c r="F41" s="74" t="s">
        <v>57</v>
      </c>
      <c r="G41" s="12">
        <v>44520</v>
      </c>
      <c r="H41" s="9" t="s">
        <v>4183</v>
      </c>
      <c r="I41" s="15">
        <v>80</v>
      </c>
      <c r="J41" s="15">
        <v>65</v>
      </c>
      <c r="K41" s="15">
        <v>24</v>
      </c>
      <c r="L41" s="15">
        <v>8</v>
      </c>
      <c r="M41" s="79">
        <v>31.2</v>
      </c>
      <c r="N41" s="94">
        <v>31.2</v>
      </c>
      <c r="O41" s="63">
        <v>2530</v>
      </c>
      <c r="P41" s="64">
        <f>Table224578910112345678910111213141516171819202122232425262728293031323334382[[#This Row],[PEMBULATAN]]*O41</f>
        <v>78936</v>
      </c>
    </row>
    <row r="42" spans="1:16" ht="26.25" customHeight="1" x14ac:dyDescent="0.2">
      <c r="A42" s="13"/>
      <c r="B42" s="73"/>
      <c r="C42" s="71" t="s">
        <v>102</v>
      </c>
      <c r="D42" s="76" t="s">
        <v>56</v>
      </c>
      <c r="E42" s="12">
        <v>44516</v>
      </c>
      <c r="F42" s="74" t="s">
        <v>57</v>
      </c>
      <c r="G42" s="12">
        <v>44520</v>
      </c>
      <c r="H42" s="9" t="s">
        <v>4183</v>
      </c>
      <c r="I42" s="15">
        <v>91</v>
      </c>
      <c r="J42" s="15">
        <v>62</v>
      </c>
      <c r="K42" s="15">
        <v>34</v>
      </c>
      <c r="L42" s="15">
        <v>17</v>
      </c>
      <c r="M42" s="79">
        <v>47.957000000000001</v>
      </c>
      <c r="N42" s="94">
        <v>47.957000000000001</v>
      </c>
      <c r="O42" s="63">
        <v>2530</v>
      </c>
      <c r="P42" s="64">
        <f>Table224578910112345678910111213141516171819202122232425262728293031323334382[[#This Row],[PEMBULATAN]]*O42</f>
        <v>121331.21</v>
      </c>
    </row>
    <row r="43" spans="1:16" ht="26.25" customHeight="1" x14ac:dyDescent="0.2">
      <c r="A43" s="13"/>
      <c r="B43" s="73"/>
      <c r="C43" s="71" t="s">
        <v>103</v>
      </c>
      <c r="D43" s="76" t="s">
        <v>56</v>
      </c>
      <c r="E43" s="12">
        <v>44516</v>
      </c>
      <c r="F43" s="74" t="s">
        <v>57</v>
      </c>
      <c r="G43" s="12">
        <v>44520</v>
      </c>
      <c r="H43" s="9" t="s">
        <v>4183</v>
      </c>
      <c r="I43" s="15">
        <v>70</v>
      </c>
      <c r="J43" s="15">
        <v>62</v>
      </c>
      <c r="K43" s="15">
        <v>22</v>
      </c>
      <c r="L43" s="15">
        <v>6</v>
      </c>
      <c r="M43" s="79">
        <v>23.87</v>
      </c>
      <c r="N43" s="94">
        <v>23.87</v>
      </c>
      <c r="O43" s="63">
        <v>2530</v>
      </c>
      <c r="P43" s="64">
        <f>Table224578910112345678910111213141516171819202122232425262728293031323334382[[#This Row],[PEMBULATAN]]*O43</f>
        <v>60391.100000000006</v>
      </c>
    </row>
    <row r="44" spans="1:16" ht="26.25" customHeight="1" x14ac:dyDescent="0.2">
      <c r="A44" s="13"/>
      <c r="B44" s="73"/>
      <c r="C44" s="71" t="s">
        <v>104</v>
      </c>
      <c r="D44" s="76" t="s">
        <v>56</v>
      </c>
      <c r="E44" s="12">
        <v>44516</v>
      </c>
      <c r="F44" s="74" t="s">
        <v>57</v>
      </c>
      <c r="G44" s="12">
        <v>44520</v>
      </c>
      <c r="H44" s="9" t="s">
        <v>4183</v>
      </c>
      <c r="I44" s="15">
        <v>88</v>
      </c>
      <c r="J44" s="15">
        <v>56</v>
      </c>
      <c r="K44" s="15">
        <v>31</v>
      </c>
      <c r="L44" s="15">
        <v>7</v>
      </c>
      <c r="M44" s="79">
        <v>38.192</v>
      </c>
      <c r="N44" s="94">
        <v>38.192</v>
      </c>
      <c r="O44" s="63">
        <v>2530</v>
      </c>
      <c r="P44" s="64">
        <f>Table224578910112345678910111213141516171819202122232425262728293031323334382[[#This Row],[PEMBULATAN]]*O44</f>
        <v>96625.76</v>
      </c>
    </row>
    <row r="45" spans="1:16" ht="26.25" customHeight="1" x14ac:dyDescent="0.2">
      <c r="A45" s="13"/>
      <c r="B45" s="73"/>
      <c r="C45" s="71" t="s">
        <v>105</v>
      </c>
      <c r="D45" s="76" t="s">
        <v>56</v>
      </c>
      <c r="E45" s="12">
        <v>44516</v>
      </c>
      <c r="F45" s="74" t="s">
        <v>57</v>
      </c>
      <c r="G45" s="12">
        <v>44520</v>
      </c>
      <c r="H45" s="9" t="s">
        <v>4183</v>
      </c>
      <c r="I45" s="15">
        <v>91</v>
      </c>
      <c r="J45" s="15">
        <v>64</v>
      </c>
      <c r="K45" s="15">
        <v>35</v>
      </c>
      <c r="L45" s="15">
        <v>13</v>
      </c>
      <c r="M45" s="79">
        <v>50.96</v>
      </c>
      <c r="N45" s="94">
        <v>50.96</v>
      </c>
      <c r="O45" s="63">
        <v>2530</v>
      </c>
      <c r="P45" s="64">
        <f>Table224578910112345678910111213141516171819202122232425262728293031323334382[[#This Row],[PEMBULATAN]]*O45</f>
        <v>128928.8</v>
      </c>
    </row>
    <row r="46" spans="1:16" ht="26.25" customHeight="1" x14ac:dyDescent="0.2">
      <c r="A46" s="13"/>
      <c r="B46" s="73"/>
      <c r="C46" s="71" t="s">
        <v>106</v>
      </c>
      <c r="D46" s="76" t="s">
        <v>56</v>
      </c>
      <c r="E46" s="12">
        <v>44516</v>
      </c>
      <c r="F46" s="74" t="s">
        <v>57</v>
      </c>
      <c r="G46" s="12">
        <v>44520</v>
      </c>
      <c r="H46" s="9" t="s">
        <v>4183</v>
      </c>
      <c r="I46" s="15">
        <v>98</v>
      </c>
      <c r="J46" s="15">
        <v>63</v>
      </c>
      <c r="K46" s="15">
        <v>35</v>
      </c>
      <c r="L46" s="15">
        <v>22</v>
      </c>
      <c r="M46" s="79">
        <v>54.022500000000001</v>
      </c>
      <c r="N46" s="94">
        <v>54.022500000000001</v>
      </c>
      <c r="O46" s="63">
        <v>2530</v>
      </c>
      <c r="P46" s="64">
        <f>Table224578910112345678910111213141516171819202122232425262728293031323334382[[#This Row],[PEMBULATAN]]*O46</f>
        <v>136676.92499999999</v>
      </c>
    </row>
    <row r="47" spans="1:16" ht="26.25" customHeight="1" x14ac:dyDescent="0.2">
      <c r="A47" s="13"/>
      <c r="B47" s="73"/>
      <c r="C47" s="71" t="s">
        <v>107</v>
      </c>
      <c r="D47" s="76" t="s">
        <v>56</v>
      </c>
      <c r="E47" s="12">
        <v>44516</v>
      </c>
      <c r="F47" s="74" t="s">
        <v>57</v>
      </c>
      <c r="G47" s="12">
        <v>44520</v>
      </c>
      <c r="H47" s="9" t="s">
        <v>4183</v>
      </c>
      <c r="I47" s="15">
        <v>88</v>
      </c>
      <c r="J47" s="15">
        <v>59</v>
      </c>
      <c r="K47" s="15">
        <v>27</v>
      </c>
      <c r="L47" s="15">
        <v>12</v>
      </c>
      <c r="M47" s="79">
        <v>35.045999999999999</v>
      </c>
      <c r="N47" s="94">
        <v>35.045999999999999</v>
      </c>
      <c r="O47" s="63">
        <v>2530</v>
      </c>
      <c r="P47" s="64">
        <f>Table224578910112345678910111213141516171819202122232425262728293031323334382[[#This Row],[PEMBULATAN]]*O47</f>
        <v>88666.38</v>
      </c>
    </row>
    <row r="48" spans="1:16" ht="26.25" customHeight="1" x14ac:dyDescent="0.2">
      <c r="A48" s="13"/>
      <c r="B48" s="73"/>
      <c r="C48" s="71" t="s">
        <v>108</v>
      </c>
      <c r="D48" s="76" t="s">
        <v>56</v>
      </c>
      <c r="E48" s="12">
        <v>44516</v>
      </c>
      <c r="F48" s="74" t="s">
        <v>57</v>
      </c>
      <c r="G48" s="12">
        <v>44520</v>
      </c>
      <c r="H48" s="9" t="s">
        <v>4183</v>
      </c>
      <c r="I48" s="15">
        <v>82</v>
      </c>
      <c r="J48" s="15">
        <v>55</v>
      </c>
      <c r="K48" s="15">
        <v>34</v>
      </c>
      <c r="L48" s="15">
        <v>7</v>
      </c>
      <c r="M48" s="79">
        <v>38.335000000000001</v>
      </c>
      <c r="N48" s="94">
        <v>39</v>
      </c>
      <c r="O48" s="63">
        <v>2530</v>
      </c>
      <c r="P48" s="64">
        <f>Table224578910112345678910111213141516171819202122232425262728293031323334382[[#This Row],[PEMBULATAN]]*O48</f>
        <v>98670</v>
      </c>
    </row>
    <row r="49" spans="1:16" ht="26.25" customHeight="1" x14ac:dyDescent="0.2">
      <c r="A49" s="13"/>
      <c r="B49" s="73"/>
      <c r="C49" s="71" t="s">
        <v>109</v>
      </c>
      <c r="D49" s="76" t="s">
        <v>56</v>
      </c>
      <c r="E49" s="12">
        <v>44516</v>
      </c>
      <c r="F49" s="74" t="s">
        <v>57</v>
      </c>
      <c r="G49" s="12">
        <v>44520</v>
      </c>
      <c r="H49" s="9" t="s">
        <v>4183</v>
      </c>
      <c r="I49" s="15">
        <v>91</v>
      </c>
      <c r="J49" s="15">
        <v>58</v>
      </c>
      <c r="K49" s="15">
        <v>41</v>
      </c>
      <c r="L49" s="15">
        <v>17</v>
      </c>
      <c r="M49" s="79">
        <v>54.099499999999999</v>
      </c>
      <c r="N49" s="94">
        <v>54.099499999999999</v>
      </c>
      <c r="O49" s="63">
        <v>2530</v>
      </c>
      <c r="P49" s="64">
        <f>Table224578910112345678910111213141516171819202122232425262728293031323334382[[#This Row],[PEMBULATAN]]*O49</f>
        <v>136871.73499999999</v>
      </c>
    </row>
    <row r="50" spans="1:16" ht="26.25" customHeight="1" x14ac:dyDescent="0.2">
      <c r="A50" s="13"/>
      <c r="B50" s="73"/>
      <c r="C50" s="71" t="s">
        <v>110</v>
      </c>
      <c r="D50" s="76" t="s">
        <v>56</v>
      </c>
      <c r="E50" s="12">
        <v>44516</v>
      </c>
      <c r="F50" s="74" t="s">
        <v>57</v>
      </c>
      <c r="G50" s="12">
        <v>44520</v>
      </c>
      <c r="H50" s="9" t="s">
        <v>4183</v>
      </c>
      <c r="I50" s="15">
        <v>75</v>
      </c>
      <c r="J50" s="15">
        <v>58</v>
      </c>
      <c r="K50" s="15">
        <v>26</v>
      </c>
      <c r="L50" s="15">
        <v>6</v>
      </c>
      <c r="M50" s="79">
        <v>28.274999999999999</v>
      </c>
      <c r="N50" s="94">
        <v>28.274999999999999</v>
      </c>
      <c r="O50" s="63">
        <v>2530</v>
      </c>
      <c r="P50" s="64">
        <f>Table224578910112345678910111213141516171819202122232425262728293031323334382[[#This Row],[PEMBULATAN]]*O50</f>
        <v>71535.75</v>
      </c>
    </row>
    <row r="51" spans="1:16" ht="26.25" customHeight="1" x14ac:dyDescent="0.2">
      <c r="A51" s="13"/>
      <c r="B51" s="73"/>
      <c r="C51" s="71" t="s">
        <v>111</v>
      </c>
      <c r="D51" s="76" t="s">
        <v>56</v>
      </c>
      <c r="E51" s="12">
        <v>44516</v>
      </c>
      <c r="F51" s="74" t="s">
        <v>57</v>
      </c>
      <c r="G51" s="12">
        <v>44520</v>
      </c>
      <c r="H51" s="9" t="s">
        <v>4183</v>
      </c>
      <c r="I51" s="15">
        <v>84</v>
      </c>
      <c r="J51" s="15">
        <v>22</v>
      </c>
      <c r="K51" s="15">
        <v>10</v>
      </c>
      <c r="L51" s="15">
        <v>1</v>
      </c>
      <c r="M51" s="79">
        <v>4.62</v>
      </c>
      <c r="N51" s="94">
        <v>4.62</v>
      </c>
      <c r="O51" s="63">
        <v>2530</v>
      </c>
      <c r="P51" s="64">
        <f>Table224578910112345678910111213141516171819202122232425262728293031323334382[[#This Row],[PEMBULATAN]]*O51</f>
        <v>11688.6</v>
      </c>
    </row>
    <row r="52" spans="1:16" ht="26.25" customHeight="1" x14ac:dyDescent="0.2">
      <c r="A52" s="100"/>
      <c r="B52" s="96"/>
      <c r="C52" s="71" t="s">
        <v>112</v>
      </c>
      <c r="D52" s="76" t="s">
        <v>56</v>
      </c>
      <c r="E52" s="12">
        <v>44516</v>
      </c>
      <c r="F52" s="74" t="s">
        <v>57</v>
      </c>
      <c r="G52" s="12">
        <v>44520</v>
      </c>
      <c r="H52" s="9" t="s">
        <v>4183</v>
      </c>
      <c r="I52" s="15">
        <v>126</v>
      </c>
      <c r="J52" s="15">
        <v>56</v>
      </c>
      <c r="K52" s="15">
        <v>24</v>
      </c>
      <c r="L52" s="15">
        <v>15</v>
      </c>
      <c r="M52" s="79">
        <v>42.335999999999999</v>
      </c>
      <c r="N52" s="94">
        <v>43</v>
      </c>
      <c r="O52" s="63">
        <v>2530</v>
      </c>
      <c r="P52" s="64">
        <f>Table224578910112345678910111213141516171819202122232425262728293031323334382[[#This Row],[PEMBULATAN]]*O52</f>
        <v>108790</v>
      </c>
    </row>
    <row r="53" spans="1:16" ht="26.25" customHeight="1" x14ac:dyDescent="0.2">
      <c r="A53" s="13"/>
      <c r="B53" s="73"/>
      <c r="C53" s="99" t="s">
        <v>113</v>
      </c>
      <c r="D53" s="76" t="s">
        <v>56</v>
      </c>
      <c r="E53" s="12">
        <v>44516</v>
      </c>
      <c r="F53" s="74" t="s">
        <v>57</v>
      </c>
      <c r="G53" s="12">
        <v>44520</v>
      </c>
      <c r="H53" s="9" t="s">
        <v>4183</v>
      </c>
      <c r="I53" s="15">
        <v>108</v>
      </c>
      <c r="J53" s="15">
        <v>68</v>
      </c>
      <c r="K53" s="15">
        <v>41</v>
      </c>
      <c r="L53" s="15">
        <v>24</v>
      </c>
      <c r="M53" s="79">
        <v>75.275999999999996</v>
      </c>
      <c r="N53" s="94">
        <v>75.275999999999996</v>
      </c>
      <c r="O53" s="63">
        <v>2530</v>
      </c>
      <c r="P53" s="64">
        <f>Table224578910112345678910111213141516171819202122232425262728293031323334382[[#This Row],[PEMBULATAN]]*O53</f>
        <v>190448.28</v>
      </c>
    </row>
    <row r="54" spans="1:16" ht="26.25" customHeight="1" x14ac:dyDescent="0.2">
      <c r="A54" s="13"/>
      <c r="B54" s="73"/>
      <c r="C54" s="71" t="s">
        <v>114</v>
      </c>
      <c r="D54" s="76" t="s">
        <v>56</v>
      </c>
      <c r="E54" s="12">
        <v>44516</v>
      </c>
      <c r="F54" s="74" t="s">
        <v>57</v>
      </c>
      <c r="G54" s="12">
        <v>44520</v>
      </c>
      <c r="H54" s="9" t="s">
        <v>4183</v>
      </c>
      <c r="I54" s="15">
        <v>105</v>
      </c>
      <c r="J54" s="15">
        <v>64</v>
      </c>
      <c r="K54" s="15">
        <v>33</v>
      </c>
      <c r="L54" s="15">
        <v>17</v>
      </c>
      <c r="M54" s="79">
        <v>55.44</v>
      </c>
      <c r="N54" s="94">
        <v>56</v>
      </c>
      <c r="O54" s="63">
        <v>2530</v>
      </c>
      <c r="P54" s="64">
        <f>Table224578910112345678910111213141516171819202122232425262728293031323334382[[#This Row],[PEMBULATAN]]*O54</f>
        <v>141680</v>
      </c>
    </row>
    <row r="55" spans="1:16" ht="26.25" customHeight="1" x14ac:dyDescent="0.2">
      <c r="A55" s="13"/>
      <c r="B55" s="73"/>
      <c r="C55" s="71" t="s">
        <v>115</v>
      </c>
      <c r="D55" s="76" t="s">
        <v>56</v>
      </c>
      <c r="E55" s="12">
        <v>44516</v>
      </c>
      <c r="F55" s="74" t="s">
        <v>57</v>
      </c>
      <c r="G55" s="12">
        <v>44520</v>
      </c>
      <c r="H55" s="9" t="s">
        <v>4183</v>
      </c>
      <c r="I55" s="15">
        <v>98</v>
      </c>
      <c r="J55" s="15">
        <v>69</v>
      </c>
      <c r="K55" s="15">
        <v>32</v>
      </c>
      <c r="L55" s="15">
        <v>21</v>
      </c>
      <c r="M55" s="79">
        <v>54.095999999999997</v>
      </c>
      <c r="N55" s="94">
        <v>54.095999999999997</v>
      </c>
      <c r="O55" s="63">
        <v>2530</v>
      </c>
      <c r="P55" s="64">
        <f>Table224578910112345678910111213141516171819202122232425262728293031323334382[[#This Row],[PEMBULATAN]]*O55</f>
        <v>136862.88</v>
      </c>
    </row>
    <row r="56" spans="1:16" ht="26.25" customHeight="1" x14ac:dyDescent="0.2">
      <c r="A56" s="13"/>
      <c r="B56" s="73"/>
      <c r="C56" s="71" t="s">
        <v>116</v>
      </c>
      <c r="D56" s="76" t="s">
        <v>56</v>
      </c>
      <c r="E56" s="12">
        <v>44516</v>
      </c>
      <c r="F56" s="74" t="s">
        <v>57</v>
      </c>
      <c r="G56" s="12">
        <v>44520</v>
      </c>
      <c r="H56" s="9" t="s">
        <v>4183</v>
      </c>
      <c r="I56" s="15">
        <v>98</v>
      </c>
      <c r="J56" s="15">
        <v>63</v>
      </c>
      <c r="K56" s="15">
        <v>41</v>
      </c>
      <c r="L56" s="15">
        <v>16</v>
      </c>
      <c r="M56" s="79">
        <v>63.283499999999997</v>
      </c>
      <c r="N56" s="94">
        <v>63.283499999999997</v>
      </c>
      <c r="O56" s="63">
        <v>2530</v>
      </c>
      <c r="P56" s="64">
        <f>Table224578910112345678910111213141516171819202122232425262728293031323334382[[#This Row],[PEMBULATAN]]*O56</f>
        <v>160107.255</v>
      </c>
    </row>
    <row r="57" spans="1:16" ht="26.25" customHeight="1" x14ac:dyDescent="0.2">
      <c r="A57" s="13"/>
      <c r="B57" s="73"/>
      <c r="C57" s="71" t="s">
        <v>117</v>
      </c>
      <c r="D57" s="76" t="s">
        <v>56</v>
      </c>
      <c r="E57" s="12">
        <v>44516</v>
      </c>
      <c r="F57" s="74" t="s">
        <v>57</v>
      </c>
      <c r="G57" s="12">
        <v>44520</v>
      </c>
      <c r="H57" s="9" t="s">
        <v>4183</v>
      </c>
      <c r="I57" s="15">
        <v>48</v>
      </c>
      <c r="J57" s="15">
        <v>41</v>
      </c>
      <c r="K57" s="15">
        <v>12</v>
      </c>
      <c r="L57" s="15">
        <v>2</v>
      </c>
      <c r="M57" s="79">
        <v>5.9039999999999999</v>
      </c>
      <c r="N57" s="94">
        <v>5.9039999999999999</v>
      </c>
      <c r="O57" s="63">
        <v>2530</v>
      </c>
      <c r="P57" s="64">
        <f>Table224578910112345678910111213141516171819202122232425262728293031323334382[[#This Row],[PEMBULATAN]]*O57</f>
        <v>14937.119999999999</v>
      </c>
    </row>
    <row r="58" spans="1:16" ht="26.25" customHeight="1" x14ac:dyDescent="0.2">
      <c r="A58" s="13"/>
      <c r="B58" s="73"/>
      <c r="C58" s="71" t="s">
        <v>118</v>
      </c>
      <c r="D58" s="76" t="s">
        <v>56</v>
      </c>
      <c r="E58" s="12">
        <v>44516</v>
      </c>
      <c r="F58" s="74" t="s">
        <v>57</v>
      </c>
      <c r="G58" s="12">
        <v>44520</v>
      </c>
      <c r="H58" s="9" t="s">
        <v>4183</v>
      </c>
      <c r="I58" s="15">
        <v>78</v>
      </c>
      <c r="J58" s="15">
        <v>59</v>
      </c>
      <c r="K58" s="15">
        <v>22</v>
      </c>
      <c r="L58" s="15">
        <v>6</v>
      </c>
      <c r="M58" s="79">
        <v>25.311</v>
      </c>
      <c r="N58" s="94">
        <v>27</v>
      </c>
      <c r="O58" s="63">
        <v>2530</v>
      </c>
      <c r="P58" s="64">
        <f>Table224578910112345678910111213141516171819202122232425262728293031323334382[[#This Row],[PEMBULATAN]]*O58</f>
        <v>68310</v>
      </c>
    </row>
    <row r="59" spans="1:16" ht="26.25" customHeight="1" x14ac:dyDescent="0.2">
      <c r="A59" s="13"/>
      <c r="B59" s="73"/>
      <c r="C59" s="71" t="s">
        <v>119</v>
      </c>
      <c r="D59" s="76" t="s">
        <v>56</v>
      </c>
      <c r="E59" s="12">
        <v>44516</v>
      </c>
      <c r="F59" s="74" t="s">
        <v>57</v>
      </c>
      <c r="G59" s="12">
        <v>44520</v>
      </c>
      <c r="H59" s="9" t="s">
        <v>4183</v>
      </c>
      <c r="I59" s="15">
        <v>48</v>
      </c>
      <c r="J59" s="15">
        <v>46</v>
      </c>
      <c r="K59" s="15">
        <v>15</v>
      </c>
      <c r="L59" s="15">
        <v>3</v>
      </c>
      <c r="M59" s="79">
        <v>8.2799999999999994</v>
      </c>
      <c r="N59" s="94">
        <v>8.2799999999999994</v>
      </c>
      <c r="O59" s="63">
        <v>2530</v>
      </c>
      <c r="P59" s="64">
        <f>Table224578910112345678910111213141516171819202122232425262728293031323334382[[#This Row],[PEMBULATAN]]*O59</f>
        <v>20948.399999999998</v>
      </c>
    </row>
    <row r="60" spans="1:16" ht="26.25" customHeight="1" x14ac:dyDescent="0.2">
      <c r="A60" s="13"/>
      <c r="B60" s="73"/>
      <c r="C60" s="71" t="s">
        <v>120</v>
      </c>
      <c r="D60" s="76" t="s">
        <v>56</v>
      </c>
      <c r="E60" s="12">
        <v>44516</v>
      </c>
      <c r="F60" s="74" t="s">
        <v>57</v>
      </c>
      <c r="G60" s="12">
        <v>44520</v>
      </c>
      <c r="H60" s="9" t="s">
        <v>4183</v>
      </c>
      <c r="I60" s="15">
        <v>98</v>
      </c>
      <c r="J60" s="15">
        <v>64</v>
      </c>
      <c r="K60" s="15">
        <v>42</v>
      </c>
      <c r="L60" s="15">
        <v>16</v>
      </c>
      <c r="M60" s="79">
        <v>65.855999999999995</v>
      </c>
      <c r="N60" s="94">
        <v>65.855999999999995</v>
      </c>
      <c r="O60" s="63">
        <v>2530</v>
      </c>
      <c r="P60" s="64">
        <f>Table224578910112345678910111213141516171819202122232425262728293031323334382[[#This Row],[PEMBULATAN]]*O60</f>
        <v>166615.67999999999</v>
      </c>
    </row>
    <row r="61" spans="1:16" ht="26.25" customHeight="1" x14ac:dyDescent="0.2">
      <c r="A61" s="13"/>
      <c r="B61" s="73"/>
      <c r="C61" s="71" t="s">
        <v>121</v>
      </c>
      <c r="D61" s="76" t="s">
        <v>56</v>
      </c>
      <c r="E61" s="12">
        <v>44516</v>
      </c>
      <c r="F61" s="74" t="s">
        <v>57</v>
      </c>
      <c r="G61" s="12">
        <v>44520</v>
      </c>
      <c r="H61" s="9" t="s">
        <v>4183</v>
      </c>
      <c r="I61" s="15">
        <v>35</v>
      </c>
      <c r="J61" s="15">
        <v>26</v>
      </c>
      <c r="K61" s="15">
        <v>28</v>
      </c>
      <c r="L61" s="15">
        <v>4</v>
      </c>
      <c r="M61" s="79">
        <v>6.37</v>
      </c>
      <c r="N61" s="94">
        <v>7</v>
      </c>
      <c r="O61" s="63">
        <v>2530</v>
      </c>
      <c r="P61" s="64">
        <f>Table224578910112345678910111213141516171819202122232425262728293031323334382[[#This Row],[PEMBULATAN]]*O61</f>
        <v>17710</v>
      </c>
    </row>
    <row r="62" spans="1:16" ht="26.25" customHeight="1" x14ac:dyDescent="0.2">
      <c r="A62" s="13"/>
      <c r="B62" s="73"/>
      <c r="C62" s="71" t="s">
        <v>122</v>
      </c>
      <c r="D62" s="76" t="s">
        <v>56</v>
      </c>
      <c r="E62" s="12">
        <v>44516</v>
      </c>
      <c r="F62" s="74" t="s">
        <v>57</v>
      </c>
      <c r="G62" s="12">
        <v>44520</v>
      </c>
      <c r="H62" s="9" t="s">
        <v>4183</v>
      </c>
      <c r="I62" s="15">
        <v>48</v>
      </c>
      <c r="J62" s="15">
        <v>48</v>
      </c>
      <c r="K62" s="15">
        <v>13</v>
      </c>
      <c r="L62" s="15">
        <v>3</v>
      </c>
      <c r="M62" s="79">
        <v>7.4880000000000004</v>
      </c>
      <c r="N62" s="94">
        <v>8</v>
      </c>
      <c r="O62" s="63">
        <v>2530</v>
      </c>
      <c r="P62" s="64">
        <f>Table224578910112345678910111213141516171819202122232425262728293031323334382[[#This Row],[PEMBULATAN]]*O62</f>
        <v>20240</v>
      </c>
    </row>
    <row r="63" spans="1:16" ht="26.25" customHeight="1" x14ac:dyDescent="0.2">
      <c r="A63" s="13"/>
      <c r="B63" s="73"/>
      <c r="C63" s="71" t="s">
        <v>123</v>
      </c>
      <c r="D63" s="76" t="s">
        <v>56</v>
      </c>
      <c r="E63" s="12">
        <v>44516</v>
      </c>
      <c r="F63" s="74" t="s">
        <v>57</v>
      </c>
      <c r="G63" s="12">
        <v>44520</v>
      </c>
      <c r="H63" s="9" t="s">
        <v>4183</v>
      </c>
      <c r="I63" s="15">
        <v>120</v>
      </c>
      <c r="J63" s="15">
        <v>51</v>
      </c>
      <c r="K63" s="15">
        <v>4</v>
      </c>
      <c r="L63" s="15">
        <v>7</v>
      </c>
      <c r="M63" s="79">
        <v>6.12</v>
      </c>
      <c r="N63" s="94">
        <v>7</v>
      </c>
      <c r="O63" s="63">
        <v>2530</v>
      </c>
      <c r="P63" s="64">
        <f>Table224578910112345678910111213141516171819202122232425262728293031323334382[[#This Row],[PEMBULATAN]]*O63</f>
        <v>17710</v>
      </c>
    </row>
    <row r="64" spans="1:16" ht="26.25" customHeight="1" x14ac:dyDescent="0.2">
      <c r="A64" s="13"/>
      <c r="B64" s="73"/>
      <c r="C64" s="71" t="s">
        <v>124</v>
      </c>
      <c r="D64" s="76" t="s">
        <v>56</v>
      </c>
      <c r="E64" s="12">
        <v>44516</v>
      </c>
      <c r="F64" s="74" t="s">
        <v>57</v>
      </c>
      <c r="G64" s="12">
        <v>44520</v>
      </c>
      <c r="H64" s="9" t="s">
        <v>4183</v>
      </c>
      <c r="I64" s="15">
        <v>33</v>
      </c>
      <c r="J64" s="15">
        <v>26</v>
      </c>
      <c r="K64" s="15">
        <v>22</v>
      </c>
      <c r="L64" s="15">
        <v>6</v>
      </c>
      <c r="M64" s="79">
        <v>4.7190000000000003</v>
      </c>
      <c r="N64" s="94">
        <v>6</v>
      </c>
      <c r="O64" s="63">
        <v>2530</v>
      </c>
      <c r="P64" s="64">
        <f>Table224578910112345678910111213141516171819202122232425262728293031323334382[[#This Row],[PEMBULATAN]]*O64</f>
        <v>15180</v>
      </c>
    </row>
    <row r="65" spans="1:16" ht="26.25" customHeight="1" x14ac:dyDescent="0.2">
      <c r="A65" s="13"/>
      <c r="B65" s="73"/>
      <c r="C65" s="71" t="s">
        <v>125</v>
      </c>
      <c r="D65" s="76" t="s">
        <v>56</v>
      </c>
      <c r="E65" s="12">
        <v>44516</v>
      </c>
      <c r="F65" s="74" t="s">
        <v>57</v>
      </c>
      <c r="G65" s="12">
        <v>44520</v>
      </c>
      <c r="H65" s="9" t="s">
        <v>4183</v>
      </c>
      <c r="I65" s="15">
        <v>36</v>
      </c>
      <c r="J65" s="15">
        <v>31</v>
      </c>
      <c r="K65" s="15">
        <v>26</v>
      </c>
      <c r="L65" s="15">
        <v>4</v>
      </c>
      <c r="M65" s="79">
        <v>7.2539999999999996</v>
      </c>
      <c r="N65" s="94">
        <v>7.2539999999999996</v>
      </c>
      <c r="O65" s="63">
        <v>2530</v>
      </c>
      <c r="P65" s="64">
        <f>Table224578910112345678910111213141516171819202122232425262728293031323334382[[#This Row],[PEMBULATAN]]*O65</f>
        <v>18352.62</v>
      </c>
    </row>
    <row r="66" spans="1:16" ht="26.25" customHeight="1" x14ac:dyDescent="0.2">
      <c r="A66" s="13"/>
      <c r="B66" s="73"/>
      <c r="C66" s="71" t="s">
        <v>126</v>
      </c>
      <c r="D66" s="76" t="s">
        <v>56</v>
      </c>
      <c r="E66" s="12">
        <v>44516</v>
      </c>
      <c r="F66" s="74" t="s">
        <v>57</v>
      </c>
      <c r="G66" s="12">
        <v>44520</v>
      </c>
      <c r="H66" s="9" t="s">
        <v>4183</v>
      </c>
      <c r="I66" s="15">
        <v>36</v>
      </c>
      <c r="J66" s="15">
        <v>31</v>
      </c>
      <c r="K66" s="15">
        <v>26</v>
      </c>
      <c r="L66" s="15">
        <v>4</v>
      </c>
      <c r="M66" s="79">
        <v>7.2539999999999996</v>
      </c>
      <c r="N66" s="94">
        <v>7.2539999999999996</v>
      </c>
      <c r="O66" s="63">
        <v>2530</v>
      </c>
      <c r="P66" s="64">
        <f>Table224578910112345678910111213141516171819202122232425262728293031323334382[[#This Row],[PEMBULATAN]]*O66</f>
        <v>18352.62</v>
      </c>
    </row>
    <row r="67" spans="1:16" ht="26.25" customHeight="1" x14ac:dyDescent="0.2">
      <c r="A67" s="13"/>
      <c r="B67" s="73"/>
      <c r="C67" s="71" t="s">
        <v>127</v>
      </c>
      <c r="D67" s="76" t="s">
        <v>56</v>
      </c>
      <c r="E67" s="12">
        <v>44516</v>
      </c>
      <c r="F67" s="74" t="s">
        <v>57</v>
      </c>
      <c r="G67" s="12">
        <v>44520</v>
      </c>
      <c r="H67" s="9" t="s">
        <v>4183</v>
      </c>
      <c r="I67" s="15">
        <v>40</v>
      </c>
      <c r="J67" s="15">
        <v>26</v>
      </c>
      <c r="K67" s="15">
        <v>21</v>
      </c>
      <c r="L67" s="15">
        <v>5</v>
      </c>
      <c r="M67" s="79">
        <v>5.46</v>
      </c>
      <c r="N67" s="94">
        <v>6</v>
      </c>
      <c r="O67" s="63">
        <v>2530</v>
      </c>
      <c r="P67" s="64">
        <f>Table224578910112345678910111213141516171819202122232425262728293031323334382[[#This Row],[PEMBULATAN]]*O67</f>
        <v>15180</v>
      </c>
    </row>
    <row r="68" spans="1:16" ht="26.25" customHeight="1" x14ac:dyDescent="0.2">
      <c r="A68" s="13"/>
      <c r="B68" s="73"/>
      <c r="C68" s="71" t="s">
        <v>128</v>
      </c>
      <c r="D68" s="76" t="s">
        <v>56</v>
      </c>
      <c r="E68" s="12">
        <v>44516</v>
      </c>
      <c r="F68" s="74" t="s">
        <v>57</v>
      </c>
      <c r="G68" s="12">
        <v>44520</v>
      </c>
      <c r="H68" s="9" t="s">
        <v>4183</v>
      </c>
      <c r="I68" s="15">
        <v>106</v>
      </c>
      <c r="J68" s="15">
        <v>15</v>
      </c>
      <c r="K68" s="15">
        <v>11</v>
      </c>
      <c r="L68" s="15">
        <v>5</v>
      </c>
      <c r="M68" s="79">
        <v>4.3724999999999996</v>
      </c>
      <c r="N68" s="94">
        <v>6</v>
      </c>
      <c r="O68" s="63">
        <v>2530</v>
      </c>
      <c r="P68" s="64">
        <f>Table224578910112345678910111213141516171819202122232425262728293031323334382[[#This Row],[PEMBULATAN]]*O68</f>
        <v>15180</v>
      </c>
    </row>
    <row r="69" spans="1:16" ht="26.25" customHeight="1" x14ac:dyDescent="0.2">
      <c r="A69" s="13"/>
      <c r="B69" s="73"/>
      <c r="C69" s="71" t="s">
        <v>129</v>
      </c>
      <c r="D69" s="76" t="s">
        <v>56</v>
      </c>
      <c r="E69" s="12">
        <v>44516</v>
      </c>
      <c r="F69" s="74" t="s">
        <v>57</v>
      </c>
      <c r="G69" s="12">
        <v>44520</v>
      </c>
      <c r="H69" s="9" t="s">
        <v>4183</v>
      </c>
      <c r="I69" s="15">
        <v>64</v>
      </c>
      <c r="J69" s="15">
        <v>55</v>
      </c>
      <c r="K69" s="15">
        <v>41</v>
      </c>
      <c r="L69" s="15">
        <v>2</v>
      </c>
      <c r="M69" s="79">
        <v>36.08</v>
      </c>
      <c r="N69" s="94">
        <v>36.08</v>
      </c>
      <c r="O69" s="63">
        <v>2530</v>
      </c>
      <c r="P69" s="64">
        <f>Table224578910112345678910111213141516171819202122232425262728293031323334382[[#This Row],[PEMBULATAN]]*O69</f>
        <v>91282.4</v>
      </c>
    </row>
    <row r="70" spans="1:16" ht="26.25" customHeight="1" x14ac:dyDescent="0.2">
      <c r="A70" s="13"/>
      <c r="B70" s="73"/>
      <c r="C70" s="71" t="s">
        <v>130</v>
      </c>
      <c r="D70" s="76" t="s">
        <v>56</v>
      </c>
      <c r="E70" s="12">
        <v>44516</v>
      </c>
      <c r="F70" s="74" t="s">
        <v>57</v>
      </c>
      <c r="G70" s="12">
        <v>44520</v>
      </c>
      <c r="H70" s="9" t="s">
        <v>4183</v>
      </c>
      <c r="I70" s="15">
        <v>147</v>
      </c>
      <c r="J70" s="15">
        <v>11</v>
      </c>
      <c r="K70" s="15">
        <v>9</v>
      </c>
      <c r="L70" s="15">
        <v>1</v>
      </c>
      <c r="M70" s="79">
        <v>3.6382500000000002</v>
      </c>
      <c r="N70" s="94">
        <v>3.6382500000000002</v>
      </c>
      <c r="O70" s="63">
        <v>2530</v>
      </c>
      <c r="P70" s="64">
        <f>Table224578910112345678910111213141516171819202122232425262728293031323334382[[#This Row],[PEMBULATAN]]*O70</f>
        <v>9204.7725000000009</v>
      </c>
    </row>
    <row r="71" spans="1:16" ht="26.25" customHeight="1" x14ac:dyDescent="0.2">
      <c r="A71" s="13"/>
      <c r="B71" s="73"/>
      <c r="C71" s="71" t="s">
        <v>131</v>
      </c>
      <c r="D71" s="76" t="s">
        <v>56</v>
      </c>
      <c r="E71" s="12">
        <v>44516</v>
      </c>
      <c r="F71" s="74" t="s">
        <v>57</v>
      </c>
      <c r="G71" s="12">
        <v>44520</v>
      </c>
      <c r="H71" s="9" t="s">
        <v>4183</v>
      </c>
      <c r="I71" s="15">
        <v>126</v>
      </c>
      <c r="J71" s="15">
        <v>4</v>
      </c>
      <c r="K71" s="15">
        <v>4</v>
      </c>
      <c r="L71" s="15">
        <v>1</v>
      </c>
      <c r="M71" s="79">
        <v>0.504</v>
      </c>
      <c r="N71" s="94">
        <v>1</v>
      </c>
      <c r="O71" s="63">
        <v>2530</v>
      </c>
      <c r="P71" s="64">
        <f>Table224578910112345678910111213141516171819202122232425262728293031323334382[[#This Row],[PEMBULATAN]]*O71</f>
        <v>2530</v>
      </c>
    </row>
    <row r="72" spans="1:16" ht="26.25" customHeight="1" x14ac:dyDescent="0.2">
      <c r="A72" s="13"/>
      <c r="B72" s="73"/>
      <c r="C72" s="71" t="s">
        <v>132</v>
      </c>
      <c r="D72" s="76" t="s">
        <v>56</v>
      </c>
      <c r="E72" s="12">
        <v>44516</v>
      </c>
      <c r="F72" s="74" t="s">
        <v>57</v>
      </c>
      <c r="G72" s="12">
        <v>44520</v>
      </c>
      <c r="H72" s="9" t="s">
        <v>4183</v>
      </c>
      <c r="I72" s="15">
        <v>84</v>
      </c>
      <c r="J72" s="15">
        <v>41</v>
      </c>
      <c r="K72" s="15">
        <v>13</v>
      </c>
      <c r="L72" s="15">
        <v>1</v>
      </c>
      <c r="M72" s="79">
        <v>11.193</v>
      </c>
      <c r="N72" s="94">
        <v>11.193</v>
      </c>
      <c r="O72" s="63">
        <v>2530</v>
      </c>
      <c r="P72" s="64">
        <f>Table224578910112345678910111213141516171819202122232425262728293031323334382[[#This Row],[PEMBULATAN]]*O72</f>
        <v>28318.289999999997</v>
      </c>
    </row>
    <row r="73" spans="1:16" ht="26.25" customHeight="1" x14ac:dyDescent="0.2">
      <c r="A73" s="13"/>
      <c r="B73" s="73"/>
      <c r="C73" s="71" t="s">
        <v>133</v>
      </c>
      <c r="D73" s="76" t="s">
        <v>56</v>
      </c>
      <c r="E73" s="12">
        <v>44516</v>
      </c>
      <c r="F73" s="74" t="s">
        <v>57</v>
      </c>
      <c r="G73" s="12">
        <v>44520</v>
      </c>
      <c r="H73" s="9" t="s">
        <v>4183</v>
      </c>
      <c r="I73" s="15">
        <v>62</v>
      </c>
      <c r="J73" s="15">
        <v>43</v>
      </c>
      <c r="K73" s="15">
        <v>13</v>
      </c>
      <c r="L73" s="15">
        <v>10</v>
      </c>
      <c r="M73" s="79">
        <v>8.6645000000000003</v>
      </c>
      <c r="N73" s="94">
        <v>10</v>
      </c>
      <c r="O73" s="63">
        <v>2530</v>
      </c>
      <c r="P73" s="64">
        <f>Table224578910112345678910111213141516171819202122232425262728293031323334382[[#This Row],[PEMBULATAN]]*O73</f>
        <v>25300</v>
      </c>
    </row>
    <row r="74" spans="1:16" ht="26.25" customHeight="1" x14ac:dyDescent="0.2">
      <c r="A74" s="13"/>
      <c r="B74" s="73"/>
      <c r="C74" s="71" t="s">
        <v>134</v>
      </c>
      <c r="D74" s="76" t="s">
        <v>56</v>
      </c>
      <c r="E74" s="12">
        <v>44516</v>
      </c>
      <c r="F74" s="74" t="s">
        <v>57</v>
      </c>
      <c r="G74" s="12">
        <v>44520</v>
      </c>
      <c r="H74" s="9" t="s">
        <v>4183</v>
      </c>
      <c r="I74" s="15">
        <v>42</v>
      </c>
      <c r="J74" s="15">
        <v>32</v>
      </c>
      <c r="K74" s="15">
        <v>18</v>
      </c>
      <c r="L74" s="15">
        <v>2</v>
      </c>
      <c r="M74" s="79">
        <v>6.048</v>
      </c>
      <c r="N74" s="94">
        <v>6.048</v>
      </c>
      <c r="O74" s="63">
        <v>2530</v>
      </c>
      <c r="P74" s="64">
        <f>Table224578910112345678910111213141516171819202122232425262728293031323334382[[#This Row],[PEMBULATAN]]*O74</f>
        <v>15301.44</v>
      </c>
    </row>
    <row r="75" spans="1:16" ht="26.25" customHeight="1" x14ac:dyDescent="0.2">
      <c r="A75" s="13"/>
      <c r="B75" s="73"/>
      <c r="C75" s="71" t="s">
        <v>135</v>
      </c>
      <c r="D75" s="76" t="s">
        <v>56</v>
      </c>
      <c r="E75" s="12">
        <v>44516</v>
      </c>
      <c r="F75" s="74" t="s">
        <v>57</v>
      </c>
      <c r="G75" s="12">
        <v>44520</v>
      </c>
      <c r="H75" s="9" t="s">
        <v>4183</v>
      </c>
      <c r="I75" s="15">
        <v>55</v>
      </c>
      <c r="J75" s="15">
        <v>38</v>
      </c>
      <c r="K75" s="15">
        <v>31</v>
      </c>
      <c r="L75" s="15">
        <v>16</v>
      </c>
      <c r="M75" s="79">
        <v>16.197500000000002</v>
      </c>
      <c r="N75" s="94">
        <v>16.197500000000002</v>
      </c>
      <c r="O75" s="63">
        <v>2530</v>
      </c>
      <c r="P75" s="64">
        <f>Table224578910112345678910111213141516171819202122232425262728293031323334382[[#This Row],[PEMBULATAN]]*O75</f>
        <v>40979.675000000003</v>
      </c>
    </row>
    <row r="76" spans="1:16" ht="26.25" customHeight="1" x14ac:dyDescent="0.2">
      <c r="A76" s="13"/>
      <c r="B76" s="73"/>
      <c r="C76" s="71" t="s">
        <v>136</v>
      </c>
      <c r="D76" s="76" t="s">
        <v>56</v>
      </c>
      <c r="E76" s="12">
        <v>44516</v>
      </c>
      <c r="F76" s="74" t="s">
        <v>57</v>
      </c>
      <c r="G76" s="12">
        <v>44520</v>
      </c>
      <c r="H76" s="9" t="s">
        <v>4183</v>
      </c>
      <c r="I76" s="15">
        <v>150</v>
      </c>
      <c r="J76" s="15">
        <v>55</v>
      </c>
      <c r="K76" s="15">
        <v>18</v>
      </c>
      <c r="L76" s="15">
        <v>11</v>
      </c>
      <c r="M76" s="79">
        <v>37.125</v>
      </c>
      <c r="N76" s="94">
        <v>37.125</v>
      </c>
      <c r="O76" s="63">
        <v>2530</v>
      </c>
      <c r="P76" s="64">
        <f>Table224578910112345678910111213141516171819202122232425262728293031323334382[[#This Row],[PEMBULATAN]]*O76</f>
        <v>93926.25</v>
      </c>
    </row>
    <row r="77" spans="1:16" ht="26.25" customHeight="1" x14ac:dyDescent="0.2">
      <c r="A77" s="100"/>
      <c r="B77" s="96"/>
      <c r="C77" s="71" t="s">
        <v>137</v>
      </c>
      <c r="D77" s="76" t="s">
        <v>56</v>
      </c>
      <c r="E77" s="12">
        <v>44516</v>
      </c>
      <c r="F77" s="74" t="s">
        <v>57</v>
      </c>
      <c r="G77" s="12">
        <v>44520</v>
      </c>
      <c r="H77" s="9" t="s">
        <v>4183</v>
      </c>
      <c r="I77" s="15">
        <v>102</v>
      </c>
      <c r="J77" s="15">
        <v>54</v>
      </c>
      <c r="K77" s="15">
        <v>21</v>
      </c>
      <c r="L77" s="15">
        <v>15</v>
      </c>
      <c r="M77" s="79">
        <v>28.917000000000002</v>
      </c>
      <c r="N77" s="94">
        <v>28.917000000000002</v>
      </c>
      <c r="O77" s="63">
        <v>2530</v>
      </c>
      <c r="P77" s="64">
        <f>Table224578910112345678910111213141516171819202122232425262728293031323334382[[#This Row],[PEMBULATAN]]*O77</f>
        <v>73160.010000000009</v>
      </c>
    </row>
    <row r="78" spans="1:16" ht="26.25" customHeight="1" x14ac:dyDescent="0.2">
      <c r="A78" s="13"/>
      <c r="B78" s="73"/>
      <c r="C78" s="99" t="s">
        <v>138</v>
      </c>
      <c r="D78" s="76" t="s">
        <v>56</v>
      </c>
      <c r="E78" s="12">
        <v>44516</v>
      </c>
      <c r="F78" s="74" t="s">
        <v>57</v>
      </c>
      <c r="G78" s="12">
        <v>44520</v>
      </c>
      <c r="H78" s="9" t="s">
        <v>4183</v>
      </c>
      <c r="I78" s="15">
        <v>51</v>
      </c>
      <c r="J78" s="15">
        <v>33</v>
      </c>
      <c r="K78" s="15">
        <v>31</v>
      </c>
      <c r="L78" s="15">
        <v>11</v>
      </c>
      <c r="M78" s="79">
        <v>13.04325</v>
      </c>
      <c r="N78" s="94">
        <v>13.04325</v>
      </c>
      <c r="O78" s="63">
        <v>2530</v>
      </c>
      <c r="P78" s="64">
        <f>Table224578910112345678910111213141516171819202122232425262728293031323334382[[#This Row],[PEMBULATAN]]*O78</f>
        <v>32999.422500000001</v>
      </c>
    </row>
    <row r="79" spans="1:16" ht="26.25" customHeight="1" x14ac:dyDescent="0.2">
      <c r="A79" s="13"/>
      <c r="B79" s="73"/>
      <c r="C79" s="71" t="s">
        <v>139</v>
      </c>
      <c r="D79" s="76" t="s">
        <v>56</v>
      </c>
      <c r="E79" s="12">
        <v>44516</v>
      </c>
      <c r="F79" s="74" t="s">
        <v>57</v>
      </c>
      <c r="G79" s="12">
        <v>44520</v>
      </c>
      <c r="H79" s="9" t="s">
        <v>4183</v>
      </c>
      <c r="I79" s="15">
        <v>56</v>
      </c>
      <c r="J79" s="15">
        <v>38</v>
      </c>
      <c r="K79" s="15">
        <v>11</v>
      </c>
      <c r="L79" s="15">
        <v>1</v>
      </c>
      <c r="M79" s="79">
        <v>5.8520000000000003</v>
      </c>
      <c r="N79" s="94">
        <v>5.8520000000000003</v>
      </c>
      <c r="O79" s="63">
        <v>2530</v>
      </c>
      <c r="P79" s="64">
        <f>Table224578910112345678910111213141516171819202122232425262728293031323334382[[#This Row],[PEMBULATAN]]*O79</f>
        <v>14805.560000000001</v>
      </c>
    </row>
    <row r="80" spans="1:16" ht="26.25" customHeight="1" x14ac:dyDescent="0.2">
      <c r="A80" s="13"/>
      <c r="B80" s="73"/>
      <c r="C80" s="71" t="s">
        <v>140</v>
      </c>
      <c r="D80" s="76" t="s">
        <v>56</v>
      </c>
      <c r="E80" s="12">
        <v>44516</v>
      </c>
      <c r="F80" s="74" t="s">
        <v>57</v>
      </c>
      <c r="G80" s="12">
        <v>44520</v>
      </c>
      <c r="H80" s="9" t="s">
        <v>4183</v>
      </c>
      <c r="I80" s="15">
        <v>65</v>
      </c>
      <c r="J80" s="15">
        <v>35</v>
      </c>
      <c r="K80" s="15">
        <v>34</v>
      </c>
      <c r="L80" s="15">
        <v>2</v>
      </c>
      <c r="M80" s="79">
        <v>19.337499999999999</v>
      </c>
      <c r="N80" s="94">
        <v>20</v>
      </c>
      <c r="O80" s="63">
        <v>2530</v>
      </c>
      <c r="P80" s="64">
        <f>Table224578910112345678910111213141516171819202122232425262728293031323334382[[#This Row],[PEMBULATAN]]*O80</f>
        <v>50600</v>
      </c>
    </row>
    <row r="81" spans="1:16" ht="26.25" customHeight="1" x14ac:dyDescent="0.2">
      <c r="A81" s="13"/>
      <c r="B81" s="73"/>
      <c r="C81" s="71" t="s">
        <v>141</v>
      </c>
      <c r="D81" s="76" t="s">
        <v>56</v>
      </c>
      <c r="E81" s="12">
        <v>44516</v>
      </c>
      <c r="F81" s="74" t="s">
        <v>57</v>
      </c>
      <c r="G81" s="12">
        <v>44520</v>
      </c>
      <c r="H81" s="9" t="s">
        <v>4183</v>
      </c>
      <c r="I81" s="15">
        <v>146</v>
      </c>
      <c r="J81" s="15">
        <v>22</v>
      </c>
      <c r="K81" s="15">
        <v>22</v>
      </c>
      <c r="L81" s="15">
        <v>16</v>
      </c>
      <c r="M81" s="79">
        <v>17.666</v>
      </c>
      <c r="N81" s="94">
        <v>17.666</v>
      </c>
      <c r="O81" s="63">
        <v>2530</v>
      </c>
      <c r="P81" s="64">
        <f>Table224578910112345678910111213141516171819202122232425262728293031323334382[[#This Row],[PEMBULATAN]]*O81</f>
        <v>44694.98</v>
      </c>
    </row>
    <row r="82" spans="1:16" ht="26.25" customHeight="1" x14ac:dyDescent="0.2">
      <c r="A82" s="13"/>
      <c r="B82" s="73"/>
      <c r="C82" s="71" t="s">
        <v>142</v>
      </c>
      <c r="D82" s="76" t="s">
        <v>56</v>
      </c>
      <c r="E82" s="12">
        <v>44516</v>
      </c>
      <c r="F82" s="74" t="s">
        <v>57</v>
      </c>
      <c r="G82" s="12">
        <v>44520</v>
      </c>
      <c r="H82" s="9" t="s">
        <v>4183</v>
      </c>
      <c r="I82" s="15">
        <v>77</v>
      </c>
      <c r="J82" s="15">
        <v>21</v>
      </c>
      <c r="K82" s="15">
        <v>18</v>
      </c>
      <c r="L82" s="15">
        <v>5</v>
      </c>
      <c r="M82" s="79">
        <v>7.2765000000000004</v>
      </c>
      <c r="N82" s="94">
        <v>7.2765000000000004</v>
      </c>
      <c r="O82" s="63">
        <v>2530</v>
      </c>
      <c r="P82" s="64">
        <f>Table224578910112345678910111213141516171819202122232425262728293031323334382[[#This Row],[PEMBULATAN]]*O82</f>
        <v>18409.545000000002</v>
      </c>
    </row>
    <row r="83" spans="1:16" ht="26.25" customHeight="1" x14ac:dyDescent="0.2">
      <c r="A83" s="13"/>
      <c r="B83" s="73"/>
      <c r="C83" s="71" t="s">
        <v>143</v>
      </c>
      <c r="D83" s="76" t="s">
        <v>56</v>
      </c>
      <c r="E83" s="12">
        <v>44516</v>
      </c>
      <c r="F83" s="74" t="s">
        <v>57</v>
      </c>
      <c r="G83" s="12">
        <v>44520</v>
      </c>
      <c r="H83" s="9" t="s">
        <v>4183</v>
      </c>
      <c r="I83" s="15">
        <v>58</v>
      </c>
      <c r="J83" s="15">
        <v>58</v>
      </c>
      <c r="K83" s="15">
        <v>28</v>
      </c>
      <c r="L83" s="15">
        <v>12</v>
      </c>
      <c r="M83" s="79">
        <v>23.547999999999998</v>
      </c>
      <c r="N83" s="94">
        <v>23.547999999999998</v>
      </c>
      <c r="O83" s="63">
        <v>2530</v>
      </c>
      <c r="P83" s="64">
        <f>Table224578910112345678910111213141516171819202122232425262728293031323334382[[#This Row],[PEMBULATAN]]*O83</f>
        <v>59576.439999999995</v>
      </c>
    </row>
    <row r="84" spans="1:16" ht="26.25" customHeight="1" x14ac:dyDescent="0.2">
      <c r="A84" s="13"/>
      <c r="B84" s="73"/>
      <c r="C84" s="71" t="s">
        <v>144</v>
      </c>
      <c r="D84" s="76" t="s">
        <v>56</v>
      </c>
      <c r="E84" s="12">
        <v>44516</v>
      </c>
      <c r="F84" s="74" t="s">
        <v>57</v>
      </c>
      <c r="G84" s="12">
        <v>44520</v>
      </c>
      <c r="H84" s="9" t="s">
        <v>4183</v>
      </c>
      <c r="I84" s="15">
        <v>110</v>
      </c>
      <c r="J84" s="15">
        <v>30</v>
      </c>
      <c r="K84" s="15">
        <v>28</v>
      </c>
      <c r="L84" s="15">
        <v>13</v>
      </c>
      <c r="M84" s="79">
        <v>23.1</v>
      </c>
      <c r="N84" s="94">
        <v>23.1</v>
      </c>
      <c r="O84" s="63">
        <v>2530</v>
      </c>
      <c r="P84" s="64">
        <f>Table224578910112345678910111213141516171819202122232425262728293031323334382[[#This Row],[PEMBULATAN]]*O84</f>
        <v>58443</v>
      </c>
    </row>
    <row r="85" spans="1:16" ht="26.25" customHeight="1" x14ac:dyDescent="0.2">
      <c r="A85" s="13"/>
      <c r="B85" s="73"/>
      <c r="C85" s="71" t="s">
        <v>145</v>
      </c>
      <c r="D85" s="76" t="s">
        <v>56</v>
      </c>
      <c r="E85" s="12">
        <v>44516</v>
      </c>
      <c r="F85" s="74" t="s">
        <v>57</v>
      </c>
      <c r="G85" s="12">
        <v>44520</v>
      </c>
      <c r="H85" s="9" t="s">
        <v>4183</v>
      </c>
      <c r="I85" s="15">
        <v>70</v>
      </c>
      <c r="J85" s="15">
        <v>44</v>
      </c>
      <c r="K85" s="15">
        <v>55</v>
      </c>
      <c r="L85" s="15">
        <v>17</v>
      </c>
      <c r="M85" s="79">
        <v>42.35</v>
      </c>
      <c r="N85" s="94">
        <v>43</v>
      </c>
      <c r="O85" s="63">
        <v>2530</v>
      </c>
      <c r="P85" s="64">
        <f>Table224578910112345678910111213141516171819202122232425262728293031323334382[[#This Row],[PEMBULATAN]]*O85</f>
        <v>108790</v>
      </c>
    </row>
    <row r="86" spans="1:16" ht="26.25" customHeight="1" x14ac:dyDescent="0.2">
      <c r="A86" s="13"/>
      <c r="B86" s="73"/>
      <c r="C86" s="71" t="s">
        <v>146</v>
      </c>
      <c r="D86" s="76" t="s">
        <v>56</v>
      </c>
      <c r="E86" s="12">
        <v>44516</v>
      </c>
      <c r="F86" s="74" t="s">
        <v>57</v>
      </c>
      <c r="G86" s="12">
        <v>44520</v>
      </c>
      <c r="H86" s="9" t="s">
        <v>4183</v>
      </c>
      <c r="I86" s="15">
        <v>45</v>
      </c>
      <c r="J86" s="15">
        <v>45</v>
      </c>
      <c r="K86" s="15">
        <v>21</v>
      </c>
      <c r="L86" s="15">
        <v>7</v>
      </c>
      <c r="M86" s="79">
        <v>10.63125</v>
      </c>
      <c r="N86" s="94">
        <v>10.63125</v>
      </c>
      <c r="O86" s="63">
        <v>2530</v>
      </c>
      <c r="P86" s="64">
        <f>Table224578910112345678910111213141516171819202122232425262728293031323334382[[#This Row],[PEMBULATAN]]*O86</f>
        <v>26897.0625</v>
      </c>
    </row>
    <row r="87" spans="1:16" ht="26.25" customHeight="1" x14ac:dyDescent="0.2">
      <c r="A87" s="13"/>
      <c r="B87" s="73"/>
      <c r="C87" s="71" t="s">
        <v>147</v>
      </c>
      <c r="D87" s="76" t="s">
        <v>56</v>
      </c>
      <c r="E87" s="12">
        <v>44516</v>
      </c>
      <c r="F87" s="74" t="s">
        <v>57</v>
      </c>
      <c r="G87" s="12">
        <v>44520</v>
      </c>
      <c r="H87" s="9" t="s">
        <v>4183</v>
      </c>
      <c r="I87" s="15">
        <v>55</v>
      </c>
      <c r="J87" s="15">
        <v>31</v>
      </c>
      <c r="K87" s="15">
        <v>20</v>
      </c>
      <c r="L87" s="15">
        <v>2</v>
      </c>
      <c r="M87" s="79">
        <v>8.5250000000000004</v>
      </c>
      <c r="N87" s="94">
        <v>8.5250000000000004</v>
      </c>
      <c r="O87" s="63">
        <v>2530</v>
      </c>
      <c r="P87" s="64">
        <f>Table224578910112345678910111213141516171819202122232425262728293031323334382[[#This Row],[PEMBULATAN]]*O87</f>
        <v>21568.25</v>
      </c>
    </row>
    <row r="88" spans="1:16" ht="26.25" customHeight="1" x14ac:dyDescent="0.2">
      <c r="A88" s="13"/>
      <c r="B88" s="73"/>
      <c r="C88" s="71" t="s">
        <v>148</v>
      </c>
      <c r="D88" s="76" t="s">
        <v>56</v>
      </c>
      <c r="E88" s="12">
        <v>44516</v>
      </c>
      <c r="F88" s="74" t="s">
        <v>57</v>
      </c>
      <c r="G88" s="12">
        <v>44520</v>
      </c>
      <c r="H88" s="9" t="s">
        <v>4183</v>
      </c>
      <c r="I88" s="15">
        <v>49</v>
      </c>
      <c r="J88" s="15">
        <v>49</v>
      </c>
      <c r="K88" s="15">
        <v>12</v>
      </c>
      <c r="L88" s="15">
        <v>7</v>
      </c>
      <c r="M88" s="79">
        <v>7.2030000000000003</v>
      </c>
      <c r="N88" s="94">
        <v>7.2030000000000003</v>
      </c>
      <c r="O88" s="63">
        <v>2530</v>
      </c>
      <c r="P88" s="64">
        <f>Table224578910112345678910111213141516171819202122232425262728293031323334382[[#This Row],[PEMBULATAN]]*O88</f>
        <v>18223.59</v>
      </c>
    </row>
    <row r="89" spans="1:16" ht="26.25" customHeight="1" x14ac:dyDescent="0.2">
      <c r="A89" s="13"/>
      <c r="B89" s="73"/>
      <c r="C89" s="71" t="s">
        <v>149</v>
      </c>
      <c r="D89" s="76" t="s">
        <v>56</v>
      </c>
      <c r="E89" s="12">
        <v>44516</v>
      </c>
      <c r="F89" s="74" t="s">
        <v>57</v>
      </c>
      <c r="G89" s="12">
        <v>44520</v>
      </c>
      <c r="H89" s="9" t="s">
        <v>4183</v>
      </c>
      <c r="I89" s="15">
        <v>70</v>
      </c>
      <c r="J89" s="15">
        <v>32</v>
      </c>
      <c r="K89" s="15">
        <v>41</v>
      </c>
      <c r="L89" s="15">
        <v>13</v>
      </c>
      <c r="M89" s="79">
        <v>22.96</v>
      </c>
      <c r="N89" s="94">
        <v>22.96</v>
      </c>
      <c r="O89" s="63">
        <v>2530</v>
      </c>
      <c r="P89" s="64">
        <f>Table224578910112345678910111213141516171819202122232425262728293031323334382[[#This Row],[PEMBULATAN]]*O89</f>
        <v>58088.800000000003</v>
      </c>
    </row>
    <row r="90" spans="1:16" ht="26.25" customHeight="1" x14ac:dyDescent="0.2">
      <c r="A90" s="13"/>
      <c r="B90" s="73"/>
      <c r="C90" s="71" t="s">
        <v>150</v>
      </c>
      <c r="D90" s="76" t="s">
        <v>56</v>
      </c>
      <c r="E90" s="12">
        <v>44516</v>
      </c>
      <c r="F90" s="74" t="s">
        <v>57</v>
      </c>
      <c r="G90" s="12">
        <v>44520</v>
      </c>
      <c r="H90" s="9" t="s">
        <v>4183</v>
      </c>
      <c r="I90" s="15">
        <v>84</v>
      </c>
      <c r="J90" s="15">
        <v>56</v>
      </c>
      <c r="K90" s="15">
        <v>30</v>
      </c>
      <c r="L90" s="15">
        <v>20</v>
      </c>
      <c r="M90" s="79">
        <v>35.28</v>
      </c>
      <c r="N90" s="94">
        <v>35.28</v>
      </c>
      <c r="O90" s="63">
        <v>2530</v>
      </c>
      <c r="P90" s="64">
        <f>Table224578910112345678910111213141516171819202122232425262728293031323334382[[#This Row],[PEMBULATAN]]*O90</f>
        <v>89258.400000000009</v>
      </c>
    </row>
    <row r="91" spans="1:16" ht="26.25" customHeight="1" x14ac:dyDescent="0.2">
      <c r="A91" s="13"/>
      <c r="B91" s="73"/>
      <c r="C91" s="71" t="s">
        <v>151</v>
      </c>
      <c r="D91" s="76" t="s">
        <v>56</v>
      </c>
      <c r="E91" s="12">
        <v>44516</v>
      </c>
      <c r="F91" s="74" t="s">
        <v>57</v>
      </c>
      <c r="G91" s="12">
        <v>44520</v>
      </c>
      <c r="H91" s="9" t="s">
        <v>4183</v>
      </c>
      <c r="I91" s="15">
        <v>61</v>
      </c>
      <c r="J91" s="15">
        <v>61</v>
      </c>
      <c r="K91" s="15">
        <v>22</v>
      </c>
      <c r="L91" s="15">
        <v>15</v>
      </c>
      <c r="M91" s="79">
        <v>20.465499999999999</v>
      </c>
      <c r="N91" s="94">
        <v>21</v>
      </c>
      <c r="O91" s="63">
        <v>2530</v>
      </c>
      <c r="P91" s="64">
        <f>Table224578910112345678910111213141516171819202122232425262728293031323334382[[#This Row],[PEMBULATAN]]*O91</f>
        <v>53130</v>
      </c>
    </row>
    <row r="92" spans="1:16" ht="26.25" customHeight="1" x14ac:dyDescent="0.2">
      <c r="A92" s="13"/>
      <c r="B92" s="73"/>
      <c r="C92" s="71" t="s">
        <v>152</v>
      </c>
      <c r="D92" s="76" t="s">
        <v>56</v>
      </c>
      <c r="E92" s="12">
        <v>44516</v>
      </c>
      <c r="F92" s="74" t="s">
        <v>57</v>
      </c>
      <c r="G92" s="12">
        <v>44520</v>
      </c>
      <c r="H92" s="9" t="s">
        <v>4183</v>
      </c>
      <c r="I92" s="15">
        <v>105</v>
      </c>
      <c r="J92" s="15">
        <v>11</v>
      </c>
      <c r="K92" s="15">
        <v>11</v>
      </c>
      <c r="L92" s="15">
        <v>2</v>
      </c>
      <c r="M92" s="79">
        <v>3.17625</v>
      </c>
      <c r="N92" s="94">
        <v>3.17625</v>
      </c>
      <c r="O92" s="63">
        <v>2530</v>
      </c>
      <c r="P92" s="64">
        <f>Table224578910112345678910111213141516171819202122232425262728293031323334382[[#This Row],[PEMBULATAN]]*O92</f>
        <v>8035.9125000000004</v>
      </c>
    </row>
    <row r="93" spans="1:16" ht="26.25" customHeight="1" x14ac:dyDescent="0.2">
      <c r="A93" s="13"/>
      <c r="B93" s="73"/>
      <c r="C93" s="71" t="s">
        <v>153</v>
      </c>
      <c r="D93" s="76" t="s">
        <v>56</v>
      </c>
      <c r="E93" s="12">
        <v>44516</v>
      </c>
      <c r="F93" s="74" t="s">
        <v>57</v>
      </c>
      <c r="G93" s="12">
        <v>44520</v>
      </c>
      <c r="H93" s="9" t="s">
        <v>4183</v>
      </c>
      <c r="I93" s="15">
        <v>38</v>
      </c>
      <c r="J93" s="15">
        <v>35</v>
      </c>
      <c r="K93" s="15">
        <v>13</v>
      </c>
      <c r="L93" s="15">
        <v>2</v>
      </c>
      <c r="M93" s="79">
        <v>4.3224999999999998</v>
      </c>
      <c r="N93" s="94">
        <v>5</v>
      </c>
      <c r="O93" s="63">
        <v>2530</v>
      </c>
      <c r="P93" s="64">
        <f>Table224578910112345678910111213141516171819202122232425262728293031323334382[[#This Row],[PEMBULATAN]]*O93</f>
        <v>12650</v>
      </c>
    </row>
    <row r="94" spans="1:16" ht="26.25" customHeight="1" x14ac:dyDescent="0.2">
      <c r="A94" s="13"/>
      <c r="B94" s="73"/>
      <c r="C94" s="71" t="s">
        <v>154</v>
      </c>
      <c r="D94" s="76" t="s">
        <v>56</v>
      </c>
      <c r="E94" s="12">
        <v>44516</v>
      </c>
      <c r="F94" s="74" t="s">
        <v>57</v>
      </c>
      <c r="G94" s="12">
        <v>44520</v>
      </c>
      <c r="H94" s="9" t="s">
        <v>4183</v>
      </c>
      <c r="I94" s="15">
        <v>86</v>
      </c>
      <c r="J94" s="15">
        <v>57</v>
      </c>
      <c r="K94" s="15">
        <v>34</v>
      </c>
      <c r="L94" s="15">
        <v>25</v>
      </c>
      <c r="M94" s="79">
        <v>41.667000000000002</v>
      </c>
      <c r="N94" s="94">
        <v>41.667000000000002</v>
      </c>
      <c r="O94" s="63">
        <v>2530</v>
      </c>
      <c r="P94" s="64">
        <f>Table224578910112345678910111213141516171819202122232425262728293031323334382[[#This Row],[PEMBULATAN]]*O94</f>
        <v>105417.51000000001</v>
      </c>
    </row>
    <row r="95" spans="1:16" ht="26.25" customHeight="1" x14ac:dyDescent="0.2">
      <c r="A95" s="13"/>
      <c r="B95" s="73"/>
      <c r="C95" s="71" t="s">
        <v>155</v>
      </c>
      <c r="D95" s="76" t="s">
        <v>56</v>
      </c>
      <c r="E95" s="12">
        <v>44516</v>
      </c>
      <c r="F95" s="74" t="s">
        <v>57</v>
      </c>
      <c r="G95" s="12">
        <v>44520</v>
      </c>
      <c r="H95" s="9" t="s">
        <v>4183</v>
      </c>
      <c r="I95" s="15">
        <v>44</v>
      </c>
      <c r="J95" s="15">
        <v>35</v>
      </c>
      <c r="K95" s="15">
        <v>23</v>
      </c>
      <c r="L95" s="15">
        <v>5</v>
      </c>
      <c r="M95" s="79">
        <v>8.8550000000000004</v>
      </c>
      <c r="N95" s="94">
        <v>8.8550000000000004</v>
      </c>
      <c r="O95" s="63">
        <v>2530</v>
      </c>
      <c r="P95" s="64">
        <f>Table224578910112345678910111213141516171819202122232425262728293031323334382[[#This Row],[PEMBULATAN]]*O95</f>
        <v>22403.15</v>
      </c>
    </row>
    <row r="96" spans="1:16" ht="26.25" customHeight="1" x14ac:dyDescent="0.2">
      <c r="A96" s="13"/>
      <c r="B96" s="73"/>
      <c r="C96" s="71" t="s">
        <v>156</v>
      </c>
      <c r="D96" s="76" t="s">
        <v>56</v>
      </c>
      <c r="E96" s="12">
        <v>44516</v>
      </c>
      <c r="F96" s="74" t="s">
        <v>57</v>
      </c>
      <c r="G96" s="12">
        <v>44520</v>
      </c>
      <c r="H96" s="9" t="s">
        <v>4183</v>
      </c>
      <c r="I96" s="15">
        <v>75</v>
      </c>
      <c r="J96" s="15">
        <v>58</v>
      </c>
      <c r="K96" s="15">
        <v>23</v>
      </c>
      <c r="L96" s="15">
        <v>6</v>
      </c>
      <c r="M96" s="79">
        <v>25.012499999999999</v>
      </c>
      <c r="N96" s="94">
        <v>25.012499999999999</v>
      </c>
      <c r="O96" s="63">
        <v>2530</v>
      </c>
      <c r="P96" s="64">
        <f>Table224578910112345678910111213141516171819202122232425262728293031323334382[[#This Row],[PEMBULATAN]]*O96</f>
        <v>63281.625</v>
      </c>
    </row>
    <row r="97" spans="1:16" ht="26.25" customHeight="1" x14ac:dyDescent="0.2">
      <c r="A97" s="13"/>
      <c r="B97" s="73"/>
      <c r="C97" s="71" t="s">
        <v>157</v>
      </c>
      <c r="D97" s="76" t="s">
        <v>56</v>
      </c>
      <c r="E97" s="12">
        <v>44516</v>
      </c>
      <c r="F97" s="74" t="s">
        <v>57</v>
      </c>
      <c r="G97" s="12">
        <v>44520</v>
      </c>
      <c r="H97" s="9" t="s">
        <v>4183</v>
      </c>
      <c r="I97" s="15">
        <v>47</v>
      </c>
      <c r="J97" s="15">
        <v>34</v>
      </c>
      <c r="K97" s="15">
        <v>39</v>
      </c>
      <c r="L97" s="15">
        <v>8</v>
      </c>
      <c r="M97" s="79">
        <v>15.580500000000001</v>
      </c>
      <c r="N97" s="94">
        <v>15.580500000000001</v>
      </c>
      <c r="O97" s="63">
        <v>2530</v>
      </c>
      <c r="P97" s="64">
        <f>Table224578910112345678910111213141516171819202122232425262728293031323334382[[#This Row],[PEMBULATAN]]*O97</f>
        <v>39418.665000000001</v>
      </c>
    </row>
    <row r="98" spans="1:16" ht="26.25" customHeight="1" x14ac:dyDescent="0.2">
      <c r="A98" s="13"/>
      <c r="B98" s="73"/>
      <c r="C98" s="71" t="s">
        <v>158</v>
      </c>
      <c r="D98" s="76" t="s">
        <v>56</v>
      </c>
      <c r="E98" s="12">
        <v>44516</v>
      </c>
      <c r="F98" s="74" t="s">
        <v>57</v>
      </c>
      <c r="G98" s="12">
        <v>44520</v>
      </c>
      <c r="H98" s="9" t="s">
        <v>4183</v>
      </c>
      <c r="I98" s="15">
        <v>94</v>
      </c>
      <c r="J98" s="15">
        <v>58</v>
      </c>
      <c r="K98" s="15">
        <v>35</v>
      </c>
      <c r="L98" s="15">
        <v>21</v>
      </c>
      <c r="M98" s="79">
        <v>47.704999999999998</v>
      </c>
      <c r="N98" s="94">
        <v>47.704999999999998</v>
      </c>
      <c r="O98" s="63">
        <v>2530</v>
      </c>
      <c r="P98" s="64">
        <f>Table224578910112345678910111213141516171819202122232425262728293031323334382[[#This Row],[PEMBULATAN]]*O98</f>
        <v>120693.65</v>
      </c>
    </row>
    <row r="99" spans="1:16" ht="26.25" customHeight="1" x14ac:dyDescent="0.2">
      <c r="A99" s="13"/>
      <c r="B99" s="73"/>
      <c r="C99" s="71" t="s">
        <v>159</v>
      </c>
      <c r="D99" s="76" t="s">
        <v>56</v>
      </c>
      <c r="E99" s="12">
        <v>44516</v>
      </c>
      <c r="F99" s="74" t="s">
        <v>57</v>
      </c>
      <c r="G99" s="12">
        <v>44520</v>
      </c>
      <c r="H99" s="9" t="s">
        <v>4183</v>
      </c>
      <c r="I99" s="15">
        <v>82</v>
      </c>
      <c r="J99" s="15">
        <v>64</v>
      </c>
      <c r="K99" s="15">
        <v>31</v>
      </c>
      <c r="L99" s="15">
        <v>12</v>
      </c>
      <c r="M99" s="79">
        <v>40.671999999999997</v>
      </c>
      <c r="N99" s="94">
        <v>40.671999999999997</v>
      </c>
      <c r="O99" s="63">
        <v>2530</v>
      </c>
      <c r="P99" s="64">
        <f>Table224578910112345678910111213141516171819202122232425262728293031323334382[[#This Row],[PEMBULATAN]]*O99</f>
        <v>102900.15999999999</v>
      </c>
    </row>
    <row r="100" spans="1:16" ht="26.25" customHeight="1" x14ac:dyDescent="0.2">
      <c r="A100" s="13"/>
      <c r="B100" s="73"/>
      <c r="C100" s="71" t="s">
        <v>160</v>
      </c>
      <c r="D100" s="76" t="s">
        <v>56</v>
      </c>
      <c r="E100" s="12">
        <v>44516</v>
      </c>
      <c r="F100" s="74" t="s">
        <v>57</v>
      </c>
      <c r="G100" s="12">
        <v>44520</v>
      </c>
      <c r="H100" s="9" t="s">
        <v>4183</v>
      </c>
      <c r="I100" s="15">
        <v>75</v>
      </c>
      <c r="J100" s="15">
        <v>56</v>
      </c>
      <c r="K100" s="15">
        <v>28</v>
      </c>
      <c r="L100" s="15">
        <v>11</v>
      </c>
      <c r="M100" s="79">
        <v>29.4</v>
      </c>
      <c r="N100" s="94">
        <v>30</v>
      </c>
      <c r="O100" s="63">
        <v>2530</v>
      </c>
      <c r="P100" s="64">
        <f>Table224578910112345678910111213141516171819202122232425262728293031323334382[[#This Row],[PEMBULATAN]]*O100</f>
        <v>75900</v>
      </c>
    </row>
    <row r="101" spans="1:16" ht="26.25" customHeight="1" x14ac:dyDescent="0.2">
      <c r="A101" s="13"/>
      <c r="B101" s="73"/>
      <c r="C101" s="71" t="s">
        <v>161</v>
      </c>
      <c r="D101" s="76" t="s">
        <v>56</v>
      </c>
      <c r="E101" s="12">
        <v>44516</v>
      </c>
      <c r="F101" s="74" t="s">
        <v>57</v>
      </c>
      <c r="G101" s="12">
        <v>44520</v>
      </c>
      <c r="H101" s="9" t="s">
        <v>4183</v>
      </c>
      <c r="I101" s="15">
        <v>80</v>
      </c>
      <c r="J101" s="15">
        <v>57</v>
      </c>
      <c r="K101" s="15">
        <v>21</v>
      </c>
      <c r="L101" s="15">
        <v>13</v>
      </c>
      <c r="M101" s="79">
        <v>23.94</v>
      </c>
      <c r="N101" s="94">
        <v>23.94</v>
      </c>
      <c r="O101" s="63">
        <v>2530</v>
      </c>
      <c r="P101" s="64">
        <f>Table224578910112345678910111213141516171819202122232425262728293031323334382[[#This Row],[PEMBULATAN]]*O101</f>
        <v>60568.200000000004</v>
      </c>
    </row>
    <row r="102" spans="1:16" ht="26.25" customHeight="1" x14ac:dyDescent="0.2">
      <c r="A102" s="100"/>
      <c r="B102" s="96"/>
      <c r="C102" s="71" t="s">
        <v>162</v>
      </c>
      <c r="D102" s="76" t="s">
        <v>56</v>
      </c>
      <c r="E102" s="12">
        <v>44516</v>
      </c>
      <c r="F102" s="74" t="s">
        <v>57</v>
      </c>
      <c r="G102" s="12">
        <v>44520</v>
      </c>
      <c r="H102" s="9" t="s">
        <v>4183</v>
      </c>
      <c r="I102" s="15">
        <v>103</v>
      </c>
      <c r="J102" s="15">
        <v>10</v>
      </c>
      <c r="K102" s="15">
        <v>8</v>
      </c>
      <c r="L102" s="15">
        <v>1</v>
      </c>
      <c r="M102" s="79">
        <v>2.06</v>
      </c>
      <c r="N102" s="94">
        <v>2.06</v>
      </c>
      <c r="O102" s="63">
        <v>2530</v>
      </c>
      <c r="P102" s="64">
        <f>Table224578910112345678910111213141516171819202122232425262728293031323334382[[#This Row],[PEMBULATAN]]*O102</f>
        <v>5211.8</v>
      </c>
    </row>
    <row r="103" spans="1:16" ht="26.25" customHeight="1" x14ac:dyDescent="0.2">
      <c r="A103" s="13"/>
      <c r="B103" s="73" t="s">
        <v>163</v>
      </c>
      <c r="C103" s="99" t="s">
        <v>164</v>
      </c>
      <c r="D103" s="76" t="s">
        <v>56</v>
      </c>
      <c r="E103" s="12">
        <v>44516</v>
      </c>
      <c r="F103" s="74" t="s">
        <v>57</v>
      </c>
      <c r="G103" s="12">
        <v>44520</v>
      </c>
      <c r="H103" s="9" t="s">
        <v>4183</v>
      </c>
      <c r="I103" s="15">
        <v>28</v>
      </c>
      <c r="J103" s="15">
        <v>18</v>
      </c>
      <c r="K103" s="15">
        <v>7</v>
      </c>
      <c r="L103" s="15">
        <v>2</v>
      </c>
      <c r="M103" s="79">
        <v>0.88200000000000001</v>
      </c>
      <c r="N103" s="94">
        <v>2</v>
      </c>
      <c r="O103" s="63">
        <v>2530</v>
      </c>
      <c r="P103" s="64">
        <f>Table224578910112345678910111213141516171819202122232425262728293031323334382[[#This Row],[PEMBULATAN]]*O103</f>
        <v>5060</v>
      </c>
    </row>
    <row r="104" spans="1:16" ht="26.25" customHeight="1" x14ac:dyDescent="0.2">
      <c r="A104" s="13"/>
      <c r="B104" s="73"/>
      <c r="C104" s="71" t="s">
        <v>165</v>
      </c>
      <c r="D104" s="76" t="s">
        <v>56</v>
      </c>
      <c r="E104" s="12">
        <v>44516</v>
      </c>
      <c r="F104" s="74" t="s">
        <v>57</v>
      </c>
      <c r="G104" s="12">
        <v>44520</v>
      </c>
      <c r="H104" s="9" t="s">
        <v>4183</v>
      </c>
      <c r="I104" s="15">
        <v>66</v>
      </c>
      <c r="J104" s="15">
        <v>54</v>
      </c>
      <c r="K104" s="15">
        <v>25</v>
      </c>
      <c r="L104" s="15">
        <v>10</v>
      </c>
      <c r="M104" s="79">
        <v>22.274999999999999</v>
      </c>
      <c r="N104" s="94">
        <v>22.274999999999999</v>
      </c>
      <c r="O104" s="63">
        <v>2530</v>
      </c>
      <c r="P104" s="64">
        <f>Table224578910112345678910111213141516171819202122232425262728293031323334382[[#This Row],[PEMBULATAN]]*O104</f>
        <v>56355.75</v>
      </c>
    </row>
    <row r="105" spans="1:16" ht="26.25" customHeight="1" x14ac:dyDescent="0.2">
      <c r="A105" s="13"/>
      <c r="B105" s="73"/>
      <c r="C105" s="71" t="s">
        <v>166</v>
      </c>
      <c r="D105" s="76" t="s">
        <v>56</v>
      </c>
      <c r="E105" s="12">
        <v>44516</v>
      </c>
      <c r="F105" s="74" t="s">
        <v>57</v>
      </c>
      <c r="G105" s="12">
        <v>44520</v>
      </c>
      <c r="H105" s="9" t="s">
        <v>4183</v>
      </c>
      <c r="I105" s="15">
        <v>52</v>
      </c>
      <c r="J105" s="15">
        <v>26</v>
      </c>
      <c r="K105" s="15">
        <v>9</v>
      </c>
      <c r="L105" s="15">
        <v>2</v>
      </c>
      <c r="M105" s="79">
        <v>3.0419999999999998</v>
      </c>
      <c r="N105" s="94">
        <v>3.0419999999999998</v>
      </c>
      <c r="O105" s="63">
        <v>2530</v>
      </c>
      <c r="P105" s="64">
        <f>Table224578910112345678910111213141516171819202122232425262728293031323334382[[#This Row],[PEMBULATAN]]*O105</f>
        <v>7696.2599999999993</v>
      </c>
    </row>
    <row r="106" spans="1:16" ht="26.25" customHeight="1" x14ac:dyDescent="0.2">
      <c r="A106" s="13"/>
      <c r="B106" s="73"/>
      <c r="C106" s="71" t="s">
        <v>167</v>
      </c>
      <c r="D106" s="76" t="s">
        <v>56</v>
      </c>
      <c r="E106" s="12">
        <v>44516</v>
      </c>
      <c r="F106" s="74" t="s">
        <v>57</v>
      </c>
      <c r="G106" s="12">
        <v>44520</v>
      </c>
      <c r="H106" s="9" t="s">
        <v>4183</v>
      </c>
      <c r="I106" s="15">
        <v>42</v>
      </c>
      <c r="J106" s="15">
        <v>52</v>
      </c>
      <c r="K106" s="15">
        <v>12</v>
      </c>
      <c r="L106" s="15">
        <v>3</v>
      </c>
      <c r="M106" s="79">
        <v>6.5519999999999996</v>
      </c>
      <c r="N106" s="94">
        <v>6.5519999999999996</v>
      </c>
      <c r="O106" s="63">
        <v>2530</v>
      </c>
      <c r="P106" s="64">
        <f>Table224578910112345678910111213141516171819202122232425262728293031323334382[[#This Row],[PEMBULATAN]]*O106</f>
        <v>16576.559999999998</v>
      </c>
    </row>
    <row r="107" spans="1:16" ht="22.5" customHeight="1" x14ac:dyDescent="0.2">
      <c r="A107" s="116" t="s">
        <v>30</v>
      </c>
      <c r="B107" s="117"/>
      <c r="C107" s="117"/>
      <c r="D107" s="117"/>
      <c r="E107" s="117"/>
      <c r="F107" s="117"/>
      <c r="G107" s="117"/>
      <c r="H107" s="117"/>
      <c r="I107" s="117"/>
      <c r="J107" s="117"/>
      <c r="K107" s="117"/>
      <c r="L107" s="118"/>
      <c r="M107" s="77">
        <f>SUBTOTAL(109,Table224578910112345678910111213141516171819202122232425262728293031323334382[KG VOLUME])</f>
        <v>2758.3162499999999</v>
      </c>
      <c r="N107" s="67">
        <f>SUM(N3:N106)</f>
        <v>2782.0455000000002</v>
      </c>
      <c r="O107" s="119">
        <f>SUM(P3:P106)</f>
        <v>7038575.1150000002</v>
      </c>
      <c r="P107" s="120"/>
    </row>
    <row r="108" spans="1:16" ht="18" customHeight="1" x14ac:dyDescent="0.2">
      <c r="A108" s="84"/>
      <c r="B108" s="55" t="s">
        <v>42</v>
      </c>
      <c r="C108" s="54"/>
      <c r="D108" s="56" t="s">
        <v>43</v>
      </c>
      <c r="E108" s="84"/>
      <c r="F108" s="84"/>
      <c r="G108" s="84"/>
      <c r="H108" s="84"/>
      <c r="I108" s="84"/>
      <c r="J108" s="84"/>
      <c r="K108" s="84"/>
      <c r="L108" s="84"/>
      <c r="M108" s="85"/>
      <c r="N108" s="86" t="s">
        <v>51</v>
      </c>
      <c r="O108" s="87"/>
      <c r="P108" s="87">
        <f>O107*10%</f>
        <v>703857.51150000002</v>
      </c>
    </row>
    <row r="109" spans="1:16" ht="18" customHeight="1" thickBot="1" x14ac:dyDescent="0.25">
      <c r="A109" s="84"/>
      <c r="B109" s="55"/>
      <c r="C109" s="54"/>
      <c r="D109" s="56"/>
      <c r="E109" s="84"/>
      <c r="F109" s="84"/>
      <c r="G109" s="84"/>
      <c r="H109" s="84"/>
      <c r="I109" s="84"/>
      <c r="J109" s="84"/>
      <c r="K109" s="84"/>
      <c r="L109" s="84"/>
      <c r="M109" s="85"/>
      <c r="N109" s="88" t="s">
        <v>52</v>
      </c>
      <c r="O109" s="89"/>
      <c r="P109" s="89">
        <f>O107-P108</f>
        <v>6334717.6035000002</v>
      </c>
    </row>
    <row r="110" spans="1:16" ht="18" customHeight="1" x14ac:dyDescent="0.2">
      <c r="A110" s="10"/>
      <c r="H110" s="62"/>
      <c r="N110" s="61" t="s">
        <v>31</v>
      </c>
      <c r="P110" s="68">
        <f>P109*1%</f>
        <v>63347.176035000004</v>
      </c>
    </row>
    <row r="111" spans="1:16" ht="18" customHeight="1" thickBot="1" x14ac:dyDescent="0.25">
      <c r="A111" s="10"/>
      <c r="H111" s="62"/>
      <c r="N111" s="61" t="s">
        <v>53</v>
      </c>
      <c r="P111" s="70">
        <f>P109*2%</f>
        <v>126694.35207000001</v>
      </c>
    </row>
    <row r="112" spans="1:16" ht="18" customHeight="1" x14ac:dyDescent="0.2">
      <c r="A112" s="10"/>
      <c r="H112" s="62"/>
      <c r="N112" s="65" t="s">
        <v>32</v>
      </c>
      <c r="O112" s="66"/>
      <c r="P112" s="69">
        <f>P109+P110-P111</f>
        <v>6271370.4274650002</v>
      </c>
    </row>
    <row r="114" spans="1:16" x14ac:dyDescent="0.2">
      <c r="A114" s="10"/>
      <c r="H114" s="62"/>
      <c r="P114" s="70"/>
    </row>
    <row r="115" spans="1:16" x14ac:dyDescent="0.2">
      <c r="A115" s="10"/>
      <c r="H115" s="62"/>
      <c r="O115" s="57"/>
      <c r="P115" s="70"/>
    </row>
    <row r="116" spans="1:16" s="3" customFormat="1" x14ac:dyDescent="0.25">
      <c r="A116" s="10"/>
      <c r="B116" s="2"/>
      <c r="C116" s="2"/>
      <c r="E116" s="11"/>
      <c r="H116" s="62"/>
      <c r="N116" s="14"/>
      <c r="O116" s="14"/>
      <c r="P116" s="14"/>
    </row>
    <row r="117" spans="1:16" s="3" customFormat="1" x14ac:dyDescent="0.25">
      <c r="A117" s="10"/>
      <c r="B117" s="2"/>
      <c r="C117" s="2"/>
      <c r="E117" s="11"/>
      <c r="H117" s="62"/>
      <c r="N117" s="14"/>
      <c r="O117" s="14"/>
      <c r="P117" s="14"/>
    </row>
    <row r="118" spans="1:16" s="3" customFormat="1" x14ac:dyDescent="0.25">
      <c r="A118" s="10"/>
      <c r="B118" s="2"/>
      <c r="C118" s="2"/>
      <c r="E118" s="11"/>
      <c r="H118" s="62"/>
      <c r="N118" s="14"/>
      <c r="O118" s="14"/>
      <c r="P118" s="14"/>
    </row>
    <row r="119" spans="1:16" s="3" customFormat="1" x14ac:dyDescent="0.25">
      <c r="A119" s="10"/>
      <c r="B119" s="2"/>
      <c r="C119" s="2"/>
      <c r="E119" s="11"/>
      <c r="H119" s="62"/>
      <c r="N119" s="14"/>
      <c r="O119" s="14"/>
      <c r="P119" s="14"/>
    </row>
    <row r="120" spans="1:16" s="3" customFormat="1" x14ac:dyDescent="0.25">
      <c r="A120" s="10"/>
      <c r="B120" s="2"/>
      <c r="C120" s="2"/>
      <c r="E120" s="11"/>
      <c r="H120" s="62"/>
      <c r="N120" s="14"/>
      <c r="O120" s="14"/>
      <c r="P120" s="14"/>
    </row>
    <row r="121" spans="1:16" s="3" customFormat="1" x14ac:dyDescent="0.25">
      <c r="A121" s="10"/>
      <c r="B121" s="2"/>
      <c r="C121" s="2"/>
      <c r="E121" s="11"/>
      <c r="H121" s="62"/>
      <c r="N121" s="14"/>
      <c r="O121" s="14"/>
      <c r="P121" s="14"/>
    </row>
    <row r="122" spans="1:16" s="3" customFormat="1" x14ac:dyDescent="0.25">
      <c r="A122" s="10"/>
      <c r="B122" s="2"/>
      <c r="C122" s="2"/>
      <c r="E122" s="11"/>
      <c r="H122" s="62"/>
      <c r="N122" s="14"/>
      <c r="O122" s="14"/>
      <c r="P122" s="14"/>
    </row>
    <row r="123" spans="1:16" s="3" customFormat="1" x14ac:dyDescent="0.25">
      <c r="A123" s="10"/>
      <c r="B123" s="2"/>
      <c r="C123" s="2"/>
      <c r="E123" s="11"/>
      <c r="H123" s="62"/>
      <c r="N123" s="14"/>
      <c r="O123" s="14"/>
      <c r="P123" s="14"/>
    </row>
    <row r="124" spans="1:16" s="3" customFormat="1" x14ac:dyDescent="0.25">
      <c r="A124" s="10"/>
      <c r="B124" s="2"/>
      <c r="C124" s="2"/>
      <c r="E124" s="11"/>
      <c r="H124" s="62"/>
      <c r="N124" s="14"/>
      <c r="O124" s="14"/>
      <c r="P124" s="14"/>
    </row>
    <row r="125" spans="1:16" s="3" customFormat="1" x14ac:dyDescent="0.25">
      <c r="A125" s="10"/>
      <c r="B125" s="2"/>
      <c r="C125" s="2"/>
      <c r="E125" s="11"/>
      <c r="H125" s="62"/>
      <c r="N125" s="14"/>
      <c r="O125" s="14"/>
      <c r="P125" s="14"/>
    </row>
    <row r="126" spans="1:16" s="3" customFormat="1" x14ac:dyDescent="0.25">
      <c r="A126" s="10"/>
      <c r="B126" s="2"/>
      <c r="C126" s="2"/>
      <c r="E126" s="11"/>
      <c r="H126" s="62"/>
      <c r="N126" s="14"/>
      <c r="O126" s="14"/>
      <c r="P126" s="14"/>
    </row>
    <row r="127" spans="1:16" s="3" customFormat="1" x14ac:dyDescent="0.25">
      <c r="A127" s="10"/>
      <c r="B127" s="2"/>
      <c r="C127" s="2"/>
      <c r="E127" s="11"/>
      <c r="H127" s="62"/>
      <c r="N127" s="14"/>
      <c r="O127" s="14"/>
      <c r="P127" s="14"/>
    </row>
  </sheetData>
  <mergeCells count="2">
    <mergeCell ref="A107:L107"/>
    <mergeCell ref="O107:P107"/>
  </mergeCells>
  <conditionalFormatting sqref="B3:B106">
    <cfRule type="duplicateValues" dxfId="623" priority="6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95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F11" sqref="F11"/>
    </sheetView>
  </sheetViews>
  <sheetFormatPr defaultRowHeight="15" x14ac:dyDescent="0.2"/>
  <cols>
    <col min="1" max="1" width="8" style="4" customWidth="1"/>
    <col min="2" max="2" width="20.140625" style="2" customWidth="1"/>
    <col min="3" max="3" width="15.28515625" style="2" customWidth="1"/>
    <col min="4" max="4" width="10.7109375" style="3" customWidth="1"/>
    <col min="5" max="5" width="8" style="11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8" t="s">
        <v>44</v>
      </c>
      <c r="B2" s="7" t="s">
        <v>7</v>
      </c>
      <c r="C2" s="7" t="s">
        <v>0</v>
      </c>
      <c r="D2" s="7" t="s">
        <v>1</v>
      </c>
      <c r="E2" s="59" t="s">
        <v>4</v>
      </c>
      <c r="F2" s="7" t="s">
        <v>3</v>
      </c>
      <c r="G2" s="7" t="s">
        <v>5</v>
      </c>
      <c r="H2" s="59" t="s">
        <v>2</v>
      </c>
      <c r="I2" s="7" t="s">
        <v>39</v>
      </c>
      <c r="J2" s="7" t="s">
        <v>40</v>
      </c>
      <c r="K2" s="7" t="s">
        <v>41</v>
      </c>
      <c r="L2" s="60" t="s">
        <v>45</v>
      </c>
      <c r="M2" s="60" t="s">
        <v>46</v>
      </c>
      <c r="N2" s="60" t="s">
        <v>6</v>
      </c>
      <c r="O2" s="60" t="s">
        <v>47</v>
      </c>
      <c r="P2" s="60" t="s">
        <v>48</v>
      </c>
    </row>
    <row r="3" spans="1:16" ht="23.25" customHeight="1" x14ac:dyDescent="0.2">
      <c r="A3" s="81">
        <v>403099</v>
      </c>
      <c r="B3" s="72" t="s">
        <v>2008</v>
      </c>
      <c r="C3" s="8" t="s">
        <v>2009</v>
      </c>
      <c r="D3" s="74" t="s">
        <v>56</v>
      </c>
      <c r="E3" s="12">
        <v>44523</v>
      </c>
      <c r="F3" s="74" t="s">
        <v>1971</v>
      </c>
      <c r="G3" s="12">
        <v>44527</v>
      </c>
      <c r="H3" s="9" t="s">
        <v>1972</v>
      </c>
      <c r="I3" s="1">
        <v>75</v>
      </c>
      <c r="J3" s="1">
        <v>48</v>
      </c>
      <c r="K3" s="1">
        <v>12</v>
      </c>
      <c r="L3" s="1">
        <v>2</v>
      </c>
      <c r="M3" s="78">
        <v>10.8</v>
      </c>
      <c r="N3" s="94">
        <v>10.8</v>
      </c>
      <c r="O3" s="63">
        <v>2530</v>
      </c>
      <c r="P3" s="64">
        <f>Table22457891011234567891011121314151617181920212223242526272829303132333438244454647484950515253626364656667686970[[#This Row],[PEMBULATAN]]*O3</f>
        <v>27324</v>
      </c>
    </row>
    <row r="4" spans="1:16" ht="23.25" customHeight="1" x14ac:dyDescent="0.2">
      <c r="A4" s="13"/>
      <c r="B4" s="73"/>
      <c r="C4" s="71" t="s">
        <v>2014</v>
      </c>
      <c r="D4" s="76" t="s">
        <v>56</v>
      </c>
      <c r="E4" s="12">
        <v>44523</v>
      </c>
      <c r="F4" s="74" t="s">
        <v>1971</v>
      </c>
      <c r="G4" s="12">
        <v>44527</v>
      </c>
      <c r="H4" s="75" t="s">
        <v>1972</v>
      </c>
      <c r="I4" s="15">
        <v>42</v>
      </c>
      <c r="J4" s="15">
        <v>35</v>
      </c>
      <c r="K4" s="15">
        <v>30</v>
      </c>
      <c r="L4" s="15">
        <v>5</v>
      </c>
      <c r="M4" s="79">
        <v>11.025</v>
      </c>
      <c r="N4" s="94">
        <v>11.025</v>
      </c>
      <c r="O4" s="63">
        <v>2530</v>
      </c>
      <c r="P4" s="64">
        <f>Table22457891011234567891011121314151617181920212223242526272829303132333438244454647484950515253626364656667686970[[#This Row],[PEMBULATAN]]*O4</f>
        <v>27893.25</v>
      </c>
    </row>
    <row r="5" spans="1:16" ht="23.25" customHeight="1" x14ac:dyDescent="0.2">
      <c r="A5" s="13"/>
      <c r="B5" s="73"/>
      <c r="C5" s="71" t="s">
        <v>2015</v>
      </c>
      <c r="D5" s="76" t="s">
        <v>56</v>
      </c>
      <c r="E5" s="12">
        <v>44523</v>
      </c>
      <c r="F5" s="74" t="s">
        <v>1971</v>
      </c>
      <c r="G5" s="12">
        <v>44527</v>
      </c>
      <c r="H5" s="75" t="s">
        <v>1972</v>
      </c>
      <c r="I5" s="15">
        <v>77</v>
      </c>
      <c r="J5" s="15">
        <v>38</v>
      </c>
      <c r="K5" s="15">
        <v>33</v>
      </c>
      <c r="L5" s="15">
        <v>16</v>
      </c>
      <c r="M5" s="79">
        <v>24.139500000000002</v>
      </c>
      <c r="N5" s="94">
        <v>24.139500000000002</v>
      </c>
      <c r="O5" s="63">
        <v>2530</v>
      </c>
      <c r="P5" s="64">
        <f>Table22457891011234567891011121314151617181920212223242526272829303132333438244454647484950515253626364656667686970[[#This Row],[PEMBULATAN]]*O5</f>
        <v>61072.935000000005</v>
      </c>
    </row>
    <row r="6" spans="1:16" ht="23.25" customHeight="1" x14ac:dyDescent="0.2">
      <c r="A6" s="13"/>
      <c r="B6" s="73"/>
      <c r="C6" s="71" t="s">
        <v>2016</v>
      </c>
      <c r="D6" s="76" t="s">
        <v>56</v>
      </c>
      <c r="E6" s="12">
        <v>44523</v>
      </c>
      <c r="F6" s="74" t="s">
        <v>1971</v>
      </c>
      <c r="G6" s="12">
        <v>44527</v>
      </c>
      <c r="H6" s="75" t="s">
        <v>1972</v>
      </c>
      <c r="I6" s="15">
        <v>102</v>
      </c>
      <c r="J6" s="15">
        <v>30</v>
      </c>
      <c r="K6" s="15">
        <v>8</v>
      </c>
      <c r="L6" s="15">
        <v>4</v>
      </c>
      <c r="M6" s="79">
        <v>6.12</v>
      </c>
      <c r="N6" s="94">
        <v>6.12</v>
      </c>
      <c r="O6" s="63">
        <v>2530</v>
      </c>
      <c r="P6" s="64">
        <f>Table22457891011234567891011121314151617181920212223242526272829303132333438244454647484950515253626364656667686970[[#This Row],[PEMBULATAN]]*O6</f>
        <v>15483.6</v>
      </c>
    </row>
    <row r="7" spans="1:16" ht="23.25" customHeight="1" x14ac:dyDescent="0.2">
      <c r="A7" s="13"/>
      <c r="B7" s="73"/>
      <c r="C7" s="71" t="s">
        <v>2017</v>
      </c>
      <c r="D7" s="76" t="s">
        <v>56</v>
      </c>
      <c r="E7" s="12">
        <v>44523</v>
      </c>
      <c r="F7" s="74" t="s">
        <v>1971</v>
      </c>
      <c r="G7" s="12">
        <v>44527</v>
      </c>
      <c r="H7" s="75" t="s">
        <v>1972</v>
      </c>
      <c r="I7" s="15">
        <v>103</v>
      </c>
      <c r="J7" s="15">
        <v>15</v>
      </c>
      <c r="K7" s="15">
        <v>10</v>
      </c>
      <c r="L7" s="15">
        <v>5</v>
      </c>
      <c r="M7" s="79">
        <v>3.8624999999999998</v>
      </c>
      <c r="N7" s="94">
        <v>5</v>
      </c>
      <c r="O7" s="63">
        <v>2530</v>
      </c>
      <c r="P7" s="64">
        <f>Table22457891011234567891011121314151617181920212223242526272829303132333438244454647484950515253626364656667686970[[#This Row],[PEMBULATAN]]*O7</f>
        <v>12650</v>
      </c>
    </row>
    <row r="8" spans="1:16" ht="23.25" customHeight="1" x14ac:dyDescent="0.2">
      <c r="A8" s="13"/>
      <c r="B8" s="73"/>
      <c r="C8" s="71" t="s">
        <v>2018</v>
      </c>
      <c r="D8" s="76" t="s">
        <v>56</v>
      </c>
      <c r="E8" s="12">
        <v>44523</v>
      </c>
      <c r="F8" s="74" t="s">
        <v>1971</v>
      </c>
      <c r="G8" s="12">
        <v>44527</v>
      </c>
      <c r="H8" s="75" t="s">
        <v>1972</v>
      </c>
      <c r="I8" s="15">
        <v>43</v>
      </c>
      <c r="J8" s="15">
        <v>30</v>
      </c>
      <c r="K8" s="15">
        <v>38</v>
      </c>
      <c r="L8" s="15">
        <v>11</v>
      </c>
      <c r="M8" s="79">
        <v>12.255000000000001</v>
      </c>
      <c r="N8" s="94">
        <v>12.255000000000001</v>
      </c>
      <c r="O8" s="63">
        <v>2530</v>
      </c>
      <c r="P8" s="64">
        <f>Table22457891011234567891011121314151617181920212223242526272829303132333438244454647484950515253626364656667686970[[#This Row],[PEMBULATAN]]*O8</f>
        <v>31005.15</v>
      </c>
    </row>
    <row r="9" spans="1:16" ht="23.25" customHeight="1" x14ac:dyDescent="0.2">
      <c r="A9" s="13"/>
      <c r="B9" s="73"/>
      <c r="C9" s="71" t="s">
        <v>2019</v>
      </c>
      <c r="D9" s="76" t="s">
        <v>56</v>
      </c>
      <c r="E9" s="12">
        <v>44523</v>
      </c>
      <c r="F9" s="74" t="s">
        <v>1971</v>
      </c>
      <c r="G9" s="12">
        <v>44527</v>
      </c>
      <c r="H9" s="75" t="s">
        <v>1972</v>
      </c>
      <c r="I9" s="15">
        <v>62</v>
      </c>
      <c r="J9" s="15">
        <v>33</v>
      </c>
      <c r="K9" s="15">
        <v>18</v>
      </c>
      <c r="L9" s="15">
        <v>4</v>
      </c>
      <c r="M9" s="79">
        <v>9.2070000000000007</v>
      </c>
      <c r="N9" s="94">
        <v>9.2070000000000007</v>
      </c>
      <c r="O9" s="63">
        <v>2530</v>
      </c>
      <c r="P9" s="64">
        <f>Table22457891011234567891011121314151617181920212223242526272829303132333438244454647484950515253626364656667686970[[#This Row],[PEMBULATAN]]*O9</f>
        <v>23293.710000000003</v>
      </c>
    </row>
    <row r="10" spans="1:16" ht="23.25" customHeight="1" x14ac:dyDescent="0.2">
      <c r="A10" s="13"/>
      <c r="B10" s="73"/>
      <c r="C10" s="71" t="s">
        <v>2020</v>
      </c>
      <c r="D10" s="76" t="s">
        <v>56</v>
      </c>
      <c r="E10" s="12">
        <v>44523</v>
      </c>
      <c r="F10" s="74" t="s">
        <v>1971</v>
      </c>
      <c r="G10" s="12">
        <v>44527</v>
      </c>
      <c r="H10" s="75" t="s">
        <v>1972</v>
      </c>
      <c r="I10" s="15">
        <v>52</v>
      </c>
      <c r="J10" s="15">
        <v>35</v>
      </c>
      <c r="K10" s="15">
        <v>28</v>
      </c>
      <c r="L10" s="15">
        <v>9</v>
      </c>
      <c r="M10" s="79">
        <v>12.74</v>
      </c>
      <c r="N10" s="94">
        <v>12.74</v>
      </c>
      <c r="O10" s="63">
        <v>2530</v>
      </c>
      <c r="P10" s="64">
        <f>Table22457891011234567891011121314151617181920212223242526272829303132333438244454647484950515253626364656667686970[[#This Row],[PEMBULATAN]]*O10</f>
        <v>32232.2</v>
      </c>
    </row>
    <row r="11" spans="1:16" ht="23.25" customHeight="1" x14ac:dyDescent="0.2">
      <c r="A11" s="13"/>
      <c r="B11" s="73"/>
      <c r="C11" s="71" t="s">
        <v>2021</v>
      </c>
      <c r="D11" s="76" t="s">
        <v>56</v>
      </c>
      <c r="E11" s="12">
        <v>44523</v>
      </c>
      <c r="F11" s="74" t="s">
        <v>1971</v>
      </c>
      <c r="G11" s="12">
        <v>44527</v>
      </c>
      <c r="H11" s="75" t="s">
        <v>1972</v>
      </c>
      <c r="I11" s="15">
        <v>125</v>
      </c>
      <c r="J11" s="15">
        <v>10</v>
      </c>
      <c r="K11" s="15">
        <v>10</v>
      </c>
      <c r="L11" s="15">
        <v>7</v>
      </c>
      <c r="M11" s="79">
        <v>3.125</v>
      </c>
      <c r="N11" s="94">
        <v>7</v>
      </c>
      <c r="O11" s="63">
        <v>2530</v>
      </c>
      <c r="P11" s="64">
        <f>Table22457891011234567891011121314151617181920212223242526272829303132333438244454647484950515253626364656667686970[[#This Row],[PEMBULATAN]]*O11</f>
        <v>17710</v>
      </c>
    </row>
    <row r="12" spans="1:16" ht="23.25" customHeight="1" x14ac:dyDescent="0.2">
      <c r="A12" s="13"/>
      <c r="B12" s="73"/>
      <c r="C12" s="71" t="s">
        <v>2022</v>
      </c>
      <c r="D12" s="76" t="s">
        <v>56</v>
      </c>
      <c r="E12" s="12">
        <v>44523</v>
      </c>
      <c r="F12" s="74" t="s">
        <v>1971</v>
      </c>
      <c r="G12" s="12">
        <v>44527</v>
      </c>
      <c r="H12" s="75" t="s">
        <v>1972</v>
      </c>
      <c r="I12" s="15">
        <v>34</v>
      </c>
      <c r="J12" s="15">
        <v>30</v>
      </c>
      <c r="K12" s="15">
        <v>30</v>
      </c>
      <c r="L12" s="15">
        <v>5</v>
      </c>
      <c r="M12" s="79">
        <v>7.65</v>
      </c>
      <c r="N12" s="94">
        <v>7.65</v>
      </c>
      <c r="O12" s="63">
        <v>2530</v>
      </c>
      <c r="P12" s="64">
        <f>Table22457891011234567891011121314151617181920212223242526272829303132333438244454647484950515253626364656667686970[[#This Row],[PEMBULATAN]]*O12</f>
        <v>19354.5</v>
      </c>
    </row>
    <row r="13" spans="1:16" ht="23.25" customHeight="1" x14ac:dyDescent="0.2">
      <c r="A13" s="13"/>
      <c r="B13" s="73"/>
      <c r="C13" s="71" t="s">
        <v>2023</v>
      </c>
      <c r="D13" s="76" t="s">
        <v>56</v>
      </c>
      <c r="E13" s="12">
        <v>44523</v>
      </c>
      <c r="F13" s="74" t="s">
        <v>1971</v>
      </c>
      <c r="G13" s="12">
        <v>44527</v>
      </c>
      <c r="H13" s="75" t="s">
        <v>1972</v>
      </c>
      <c r="I13" s="15">
        <v>44</v>
      </c>
      <c r="J13" s="15">
        <v>31</v>
      </c>
      <c r="K13" s="15">
        <v>31</v>
      </c>
      <c r="L13" s="15">
        <v>7</v>
      </c>
      <c r="M13" s="79">
        <v>10.571</v>
      </c>
      <c r="N13" s="94">
        <v>10.571</v>
      </c>
      <c r="O13" s="63">
        <v>2530</v>
      </c>
      <c r="P13" s="64">
        <f>Table22457891011234567891011121314151617181920212223242526272829303132333438244454647484950515253626364656667686970[[#This Row],[PEMBULATAN]]*O13</f>
        <v>26744.63</v>
      </c>
    </row>
    <row r="14" spans="1:16" ht="23.25" customHeight="1" x14ac:dyDescent="0.2">
      <c r="A14" s="13"/>
      <c r="B14" s="73"/>
      <c r="C14" s="71" t="s">
        <v>2024</v>
      </c>
      <c r="D14" s="76" t="s">
        <v>56</v>
      </c>
      <c r="E14" s="12">
        <v>44523</v>
      </c>
      <c r="F14" s="74" t="s">
        <v>1971</v>
      </c>
      <c r="G14" s="12">
        <v>44527</v>
      </c>
      <c r="H14" s="75" t="s">
        <v>1972</v>
      </c>
      <c r="I14" s="15">
        <v>31</v>
      </c>
      <c r="J14" s="15">
        <v>31</v>
      </c>
      <c r="K14" s="15">
        <v>34</v>
      </c>
      <c r="L14" s="15">
        <v>6</v>
      </c>
      <c r="M14" s="79">
        <v>8.1684999999999999</v>
      </c>
      <c r="N14" s="94">
        <v>8.1684999999999999</v>
      </c>
      <c r="O14" s="63">
        <v>2530</v>
      </c>
      <c r="P14" s="64">
        <f>Table22457891011234567891011121314151617181920212223242526272829303132333438244454647484950515253626364656667686970[[#This Row],[PEMBULATAN]]*O14</f>
        <v>20666.305</v>
      </c>
    </row>
    <row r="15" spans="1:16" ht="23.25" customHeight="1" x14ac:dyDescent="0.2">
      <c r="A15" s="13"/>
      <c r="B15" s="73"/>
      <c r="C15" s="71" t="s">
        <v>2025</v>
      </c>
      <c r="D15" s="76" t="s">
        <v>56</v>
      </c>
      <c r="E15" s="12">
        <v>44523</v>
      </c>
      <c r="F15" s="74" t="s">
        <v>1971</v>
      </c>
      <c r="G15" s="12">
        <v>44527</v>
      </c>
      <c r="H15" s="75" t="s">
        <v>1972</v>
      </c>
      <c r="I15" s="15">
        <v>35</v>
      </c>
      <c r="J15" s="15">
        <v>29</v>
      </c>
      <c r="K15" s="15">
        <v>30</v>
      </c>
      <c r="L15" s="15">
        <v>5</v>
      </c>
      <c r="M15" s="79">
        <v>7.6124999999999998</v>
      </c>
      <c r="N15" s="94">
        <v>7.6124999999999998</v>
      </c>
      <c r="O15" s="63">
        <v>2530</v>
      </c>
      <c r="P15" s="64">
        <f>Table22457891011234567891011121314151617181920212223242526272829303132333438244454647484950515253626364656667686970[[#This Row],[PEMBULATAN]]*O15</f>
        <v>19259.625</v>
      </c>
    </row>
    <row r="16" spans="1:16" ht="23.25" customHeight="1" x14ac:dyDescent="0.2">
      <c r="A16" s="13"/>
      <c r="B16" s="73"/>
      <c r="C16" s="71" t="s">
        <v>2026</v>
      </c>
      <c r="D16" s="76" t="s">
        <v>56</v>
      </c>
      <c r="E16" s="12">
        <v>44523</v>
      </c>
      <c r="F16" s="74" t="s">
        <v>1971</v>
      </c>
      <c r="G16" s="12">
        <v>44527</v>
      </c>
      <c r="H16" s="75" t="s">
        <v>1972</v>
      </c>
      <c r="I16" s="15">
        <v>60</v>
      </c>
      <c r="J16" s="15">
        <v>48</v>
      </c>
      <c r="K16" s="15">
        <v>13</v>
      </c>
      <c r="L16" s="15">
        <v>7</v>
      </c>
      <c r="M16" s="79">
        <v>9.36</v>
      </c>
      <c r="N16" s="94">
        <v>10</v>
      </c>
      <c r="O16" s="63">
        <v>2530</v>
      </c>
      <c r="P16" s="64">
        <f>Table22457891011234567891011121314151617181920212223242526272829303132333438244454647484950515253626364656667686970[[#This Row],[PEMBULATAN]]*O16</f>
        <v>25300</v>
      </c>
    </row>
    <row r="17" spans="1:16" ht="23.25" customHeight="1" x14ac:dyDescent="0.2">
      <c r="A17" s="13"/>
      <c r="B17" s="73"/>
      <c r="C17" s="71" t="s">
        <v>2027</v>
      </c>
      <c r="D17" s="76" t="s">
        <v>56</v>
      </c>
      <c r="E17" s="12">
        <v>44523</v>
      </c>
      <c r="F17" s="74" t="s">
        <v>1971</v>
      </c>
      <c r="G17" s="12">
        <v>44527</v>
      </c>
      <c r="H17" s="75" t="s">
        <v>1972</v>
      </c>
      <c r="I17" s="15">
        <v>40</v>
      </c>
      <c r="J17" s="15">
        <v>38</v>
      </c>
      <c r="K17" s="15">
        <v>26</v>
      </c>
      <c r="L17" s="15">
        <v>7</v>
      </c>
      <c r="M17" s="79">
        <v>9.8800000000000008</v>
      </c>
      <c r="N17" s="94">
        <v>9.8800000000000008</v>
      </c>
      <c r="O17" s="63">
        <v>2530</v>
      </c>
      <c r="P17" s="64">
        <f>Table22457891011234567891011121314151617181920212223242526272829303132333438244454647484950515253626364656667686970[[#This Row],[PEMBULATAN]]*O17</f>
        <v>24996.400000000001</v>
      </c>
    </row>
    <row r="18" spans="1:16" ht="23.25" customHeight="1" x14ac:dyDescent="0.2">
      <c r="A18" s="13"/>
      <c r="B18" s="73"/>
      <c r="C18" s="71" t="s">
        <v>2028</v>
      </c>
      <c r="D18" s="76" t="s">
        <v>56</v>
      </c>
      <c r="E18" s="12">
        <v>44523</v>
      </c>
      <c r="F18" s="74" t="s">
        <v>1971</v>
      </c>
      <c r="G18" s="12">
        <v>44527</v>
      </c>
      <c r="H18" s="75" t="s">
        <v>1972</v>
      </c>
      <c r="I18" s="15">
        <v>45</v>
      </c>
      <c r="J18" s="15">
        <v>31</v>
      </c>
      <c r="K18" s="15">
        <v>20</v>
      </c>
      <c r="L18" s="15">
        <v>6</v>
      </c>
      <c r="M18" s="79">
        <v>6.9749999999999996</v>
      </c>
      <c r="N18" s="94">
        <v>6.9749999999999996</v>
      </c>
      <c r="O18" s="63">
        <v>2530</v>
      </c>
      <c r="P18" s="64">
        <f>Table22457891011234567891011121314151617181920212223242526272829303132333438244454647484950515253626364656667686970[[#This Row],[PEMBULATAN]]*O18</f>
        <v>17646.75</v>
      </c>
    </row>
    <row r="19" spans="1:16" ht="23.25" customHeight="1" x14ac:dyDescent="0.2">
      <c r="A19" s="13"/>
      <c r="B19" s="73"/>
      <c r="C19" s="71" t="s">
        <v>2029</v>
      </c>
      <c r="D19" s="76" t="s">
        <v>56</v>
      </c>
      <c r="E19" s="12">
        <v>44523</v>
      </c>
      <c r="F19" s="74" t="s">
        <v>1971</v>
      </c>
      <c r="G19" s="12">
        <v>44527</v>
      </c>
      <c r="H19" s="75" t="s">
        <v>1972</v>
      </c>
      <c r="I19" s="15">
        <v>39</v>
      </c>
      <c r="J19" s="15">
        <v>34</v>
      </c>
      <c r="K19" s="15">
        <v>26</v>
      </c>
      <c r="L19" s="15">
        <v>8</v>
      </c>
      <c r="M19" s="79">
        <v>8.6189999999999998</v>
      </c>
      <c r="N19" s="94">
        <v>8.6189999999999998</v>
      </c>
      <c r="O19" s="63">
        <v>2530</v>
      </c>
      <c r="P19" s="64">
        <f>Table22457891011234567891011121314151617181920212223242526272829303132333438244454647484950515253626364656667686970[[#This Row],[PEMBULATAN]]*O19</f>
        <v>21806.07</v>
      </c>
    </row>
    <row r="20" spans="1:16" ht="23.25" customHeight="1" x14ac:dyDescent="0.2">
      <c r="A20" s="13"/>
      <c r="B20" s="73"/>
      <c r="C20" s="71" t="s">
        <v>2030</v>
      </c>
      <c r="D20" s="76" t="s">
        <v>56</v>
      </c>
      <c r="E20" s="12">
        <v>44523</v>
      </c>
      <c r="F20" s="74" t="s">
        <v>1971</v>
      </c>
      <c r="G20" s="12">
        <v>44527</v>
      </c>
      <c r="H20" s="75" t="s">
        <v>1972</v>
      </c>
      <c r="I20" s="15">
        <v>50</v>
      </c>
      <c r="J20" s="15">
        <v>38</v>
      </c>
      <c r="K20" s="15">
        <v>33</v>
      </c>
      <c r="L20" s="15">
        <v>5</v>
      </c>
      <c r="M20" s="79">
        <v>15.675000000000001</v>
      </c>
      <c r="N20" s="94">
        <v>15.675000000000001</v>
      </c>
      <c r="O20" s="63">
        <v>2530</v>
      </c>
      <c r="P20" s="64">
        <f>Table22457891011234567891011121314151617181920212223242526272829303132333438244454647484950515253626364656667686970[[#This Row],[PEMBULATAN]]*O20</f>
        <v>39657.75</v>
      </c>
    </row>
    <row r="21" spans="1:16" ht="23.25" customHeight="1" x14ac:dyDescent="0.2">
      <c r="A21" s="13"/>
      <c r="B21" s="73"/>
      <c r="C21" s="71" t="s">
        <v>2031</v>
      </c>
      <c r="D21" s="76" t="s">
        <v>56</v>
      </c>
      <c r="E21" s="12">
        <v>44523</v>
      </c>
      <c r="F21" s="74" t="s">
        <v>1971</v>
      </c>
      <c r="G21" s="12">
        <v>44527</v>
      </c>
      <c r="H21" s="75" t="s">
        <v>1972</v>
      </c>
      <c r="I21" s="15">
        <v>44</v>
      </c>
      <c r="J21" s="15">
        <v>51</v>
      </c>
      <c r="K21" s="15">
        <v>13</v>
      </c>
      <c r="L21" s="15">
        <v>3</v>
      </c>
      <c r="M21" s="79">
        <v>7.2930000000000001</v>
      </c>
      <c r="N21" s="94">
        <v>7.2930000000000001</v>
      </c>
      <c r="O21" s="63">
        <v>2530</v>
      </c>
      <c r="P21" s="64">
        <f>Table22457891011234567891011121314151617181920212223242526272829303132333438244454647484950515253626364656667686970[[#This Row],[PEMBULATAN]]*O21</f>
        <v>18451.29</v>
      </c>
    </row>
    <row r="22" spans="1:16" ht="23.25" customHeight="1" x14ac:dyDescent="0.2">
      <c r="A22" s="13"/>
      <c r="B22" s="73"/>
      <c r="C22" s="71" t="s">
        <v>2032</v>
      </c>
      <c r="D22" s="76" t="s">
        <v>56</v>
      </c>
      <c r="E22" s="12">
        <v>44523</v>
      </c>
      <c r="F22" s="74" t="s">
        <v>1971</v>
      </c>
      <c r="G22" s="12">
        <v>44527</v>
      </c>
      <c r="H22" s="75" t="s">
        <v>1972</v>
      </c>
      <c r="I22" s="15">
        <v>51</v>
      </c>
      <c r="J22" s="15">
        <v>38</v>
      </c>
      <c r="K22" s="15">
        <v>26</v>
      </c>
      <c r="L22" s="15">
        <v>12</v>
      </c>
      <c r="M22" s="79">
        <v>12.597</v>
      </c>
      <c r="N22" s="94">
        <v>12.597</v>
      </c>
      <c r="O22" s="63">
        <v>2530</v>
      </c>
      <c r="P22" s="64">
        <f>Table22457891011234567891011121314151617181920212223242526272829303132333438244454647484950515253626364656667686970[[#This Row],[PEMBULATAN]]*O22</f>
        <v>31870.41</v>
      </c>
    </row>
    <row r="23" spans="1:16" ht="23.25" customHeight="1" x14ac:dyDescent="0.2">
      <c r="A23" s="13"/>
      <c r="B23" s="73"/>
      <c r="C23" s="71" t="s">
        <v>2033</v>
      </c>
      <c r="D23" s="76" t="s">
        <v>56</v>
      </c>
      <c r="E23" s="12">
        <v>44523</v>
      </c>
      <c r="F23" s="74" t="s">
        <v>1971</v>
      </c>
      <c r="G23" s="12">
        <v>44527</v>
      </c>
      <c r="H23" s="75" t="s">
        <v>1972</v>
      </c>
      <c r="I23" s="15">
        <v>55</v>
      </c>
      <c r="J23" s="15">
        <v>42</v>
      </c>
      <c r="K23" s="15">
        <v>17</v>
      </c>
      <c r="L23" s="15">
        <v>16</v>
      </c>
      <c r="M23" s="79">
        <v>9.8175000000000008</v>
      </c>
      <c r="N23" s="94">
        <v>16</v>
      </c>
      <c r="O23" s="63">
        <v>2530</v>
      </c>
      <c r="P23" s="64">
        <f>Table22457891011234567891011121314151617181920212223242526272829303132333438244454647484950515253626364656667686970[[#This Row],[PEMBULATAN]]*O23</f>
        <v>40480</v>
      </c>
    </row>
    <row r="24" spans="1:16" ht="23.25" customHeight="1" x14ac:dyDescent="0.2">
      <c r="A24" s="13"/>
      <c r="B24" s="73"/>
      <c r="C24" s="71" t="s">
        <v>2034</v>
      </c>
      <c r="D24" s="76" t="s">
        <v>56</v>
      </c>
      <c r="E24" s="12">
        <v>44523</v>
      </c>
      <c r="F24" s="74" t="s">
        <v>1971</v>
      </c>
      <c r="G24" s="12">
        <v>44527</v>
      </c>
      <c r="H24" s="75" t="s">
        <v>1972</v>
      </c>
      <c r="I24" s="15">
        <v>46</v>
      </c>
      <c r="J24" s="15">
        <v>35</v>
      </c>
      <c r="K24" s="15">
        <v>31</v>
      </c>
      <c r="L24" s="15">
        <v>7</v>
      </c>
      <c r="M24" s="79">
        <v>12.477499999999999</v>
      </c>
      <c r="N24" s="94">
        <v>13</v>
      </c>
      <c r="O24" s="63">
        <v>2530</v>
      </c>
      <c r="P24" s="64">
        <f>Table22457891011234567891011121314151617181920212223242526272829303132333438244454647484950515253626364656667686970[[#This Row],[PEMBULATAN]]*O24</f>
        <v>32890</v>
      </c>
    </row>
    <row r="25" spans="1:16" ht="23.25" customHeight="1" x14ac:dyDescent="0.2">
      <c r="A25" s="13"/>
      <c r="B25" s="73"/>
      <c r="C25" s="71" t="s">
        <v>2035</v>
      </c>
      <c r="D25" s="76" t="s">
        <v>56</v>
      </c>
      <c r="E25" s="12">
        <v>44523</v>
      </c>
      <c r="F25" s="74" t="s">
        <v>1971</v>
      </c>
      <c r="G25" s="12">
        <v>44527</v>
      </c>
      <c r="H25" s="75" t="s">
        <v>1972</v>
      </c>
      <c r="I25" s="15">
        <v>71</v>
      </c>
      <c r="J25" s="15">
        <v>71</v>
      </c>
      <c r="K25" s="15">
        <v>42</v>
      </c>
      <c r="L25" s="15">
        <v>34</v>
      </c>
      <c r="M25" s="79">
        <v>52.930500000000002</v>
      </c>
      <c r="N25" s="94">
        <v>52.930500000000002</v>
      </c>
      <c r="O25" s="63">
        <v>2530</v>
      </c>
      <c r="P25" s="64">
        <f>Table22457891011234567891011121314151617181920212223242526272829303132333438244454647484950515253626364656667686970[[#This Row],[PEMBULATAN]]*O25</f>
        <v>133914.16500000001</v>
      </c>
    </row>
    <row r="26" spans="1:16" ht="23.25" customHeight="1" x14ac:dyDescent="0.2">
      <c r="A26" s="13"/>
      <c r="B26" s="73"/>
      <c r="C26" s="71" t="s">
        <v>2036</v>
      </c>
      <c r="D26" s="76" t="s">
        <v>56</v>
      </c>
      <c r="E26" s="12">
        <v>44523</v>
      </c>
      <c r="F26" s="74" t="s">
        <v>1971</v>
      </c>
      <c r="G26" s="12">
        <v>44527</v>
      </c>
      <c r="H26" s="75" t="s">
        <v>1972</v>
      </c>
      <c r="I26" s="15">
        <v>40</v>
      </c>
      <c r="J26" s="15">
        <v>34</v>
      </c>
      <c r="K26" s="15">
        <v>34</v>
      </c>
      <c r="L26" s="15">
        <v>6</v>
      </c>
      <c r="M26" s="79">
        <v>11.56</v>
      </c>
      <c r="N26" s="94">
        <v>11.56</v>
      </c>
      <c r="O26" s="63">
        <v>2530</v>
      </c>
      <c r="P26" s="64">
        <f>Table22457891011234567891011121314151617181920212223242526272829303132333438244454647484950515253626364656667686970[[#This Row],[PEMBULATAN]]*O26</f>
        <v>29246.800000000003</v>
      </c>
    </row>
    <row r="27" spans="1:16" ht="23.25" customHeight="1" x14ac:dyDescent="0.2">
      <c r="A27" s="13"/>
      <c r="B27" s="73"/>
      <c r="C27" s="71" t="s">
        <v>2037</v>
      </c>
      <c r="D27" s="76" t="s">
        <v>56</v>
      </c>
      <c r="E27" s="12">
        <v>44523</v>
      </c>
      <c r="F27" s="74" t="s">
        <v>1971</v>
      </c>
      <c r="G27" s="12">
        <v>44527</v>
      </c>
      <c r="H27" s="75" t="s">
        <v>1972</v>
      </c>
      <c r="I27" s="15">
        <v>81</v>
      </c>
      <c r="J27" s="15">
        <v>42</v>
      </c>
      <c r="K27" s="15">
        <v>21</v>
      </c>
      <c r="L27" s="15">
        <v>13</v>
      </c>
      <c r="M27" s="79">
        <v>17.860499999999998</v>
      </c>
      <c r="N27" s="94">
        <v>17.860499999999998</v>
      </c>
      <c r="O27" s="63">
        <v>2530</v>
      </c>
      <c r="P27" s="64">
        <f>Table22457891011234567891011121314151617181920212223242526272829303132333438244454647484950515253626364656667686970[[#This Row],[PEMBULATAN]]*O27</f>
        <v>45187.064999999995</v>
      </c>
    </row>
    <row r="28" spans="1:16" ht="23.25" customHeight="1" x14ac:dyDescent="0.2">
      <c r="A28" s="13"/>
      <c r="B28" s="73"/>
      <c r="C28" s="71" t="s">
        <v>2038</v>
      </c>
      <c r="D28" s="76" t="s">
        <v>56</v>
      </c>
      <c r="E28" s="12">
        <v>44523</v>
      </c>
      <c r="F28" s="74" t="s">
        <v>1971</v>
      </c>
      <c r="G28" s="12">
        <v>44527</v>
      </c>
      <c r="H28" s="75" t="s">
        <v>1972</v>
      </c>
      <c r="I28" s="15">
        <v>78</v>
      </c>
      <c r="J28" s="15">
        <v>52</v>
      </c>
      <c r="K28" s="15">
        <v>30</v>
      </c>
      <c r="L28" s="15">
        <v>20</v>
      </c>
      <c r="M28" s="79">
        <v>30.42</v>
      </c>
      <c r="N28" s="94">
        <v>31</v>
      </c>
      <c r="O28" s="63">
        <v>2530</v>
      </c>
      <c r="P28" s="64">
        <f>Table22457891011234567891011121314151617181920212223242526272829303132333438244454647484950515253626364656667686970[[#This Row],[PEMBULATAN]]*O28</f>
        <v>78430</v>
      </c>
    </row>
    <row r="29" spans="1:16" ht="23.25" customHeight="1" x14ac:dyDescent="0.2">
      <c r="A29" s="13"/>
      <c r="B29" s="73"/>
      <c r="C29" s="71" t="s">
        <v>2039</v>
      </c>
      <c r="D29" s="76" t="s">
        <v>56</v>
      </c>
      <c r="E29" s="12">
        <v>44523</v>
      </c>
      <c r="F29" s="74" t="s">
        <v>1971</v>
      </c>
      <c r="G29" s="12">
        <v>44527</v>
      </c>
      <c r="H29" s="75" t="s">
        <v>1972</v>
      </c>
      <c r="I29" s="15">
        <v>55</v>
      </c>
      <c r="J29" s="15">
        <v>38</v>
      </c>
      <c r="K29" s="15">
        <v>21</v>
      </c>
      <c r="L29" s="15">
        <v>7</v>
      </c>
      <c r="M29" s="79">
        <v>10.9725</v>
      </c>
      <c r="N29" s="94">
        <v>10.9725</v>
      </c>
      <c r="O29" s="63">
        <v>2530</v>
      </c>
      <c r="P29" s="64">
        <f>Table22457891011234567891011121314151617181920212223242526272829303132333438244454647484950515253626364656667686970[[#This Row],[PEMBULATAN]]*O29</f>
        <v>27760.424999999999</v>
      </c>
    </row>
    <row r="30" spans="1:16" ht="23.25" customHeight="1" x14ac:dyDescent="0.2">
      <c r="A30" s="13"/>
      <c r="B30" s="73"/>
      <c r="C30" s="71" t="s">
        <v>2040</v>
      </c>
      <c r="D30" s="76" t="s">
        <v>56</v>
      </c>
      <c r="E30" s="12">
        <v>44523</v>
      </c>
      <c r="F30" s="74" t="s">
        <v>1971</v>
      </c>
      <c r="G30" s="12">
        <v>44527</v>
      </c>
      <c r="H30" s="75" t="s">
        <v>1972</v>
      </c>
      <c r="I30" s="15">
        <v>55</v>
      </c>
      <c r="J30" s="15">
        <v>31</v>
      </c>
      <c r="K30" s="15">
        <v>23</v>
      </c>
      <c r="L30" s="15">
        <v>1</v>
      </c>
      <c r="M30" s="79">
        <v>9.8037500000000009</v>
      </c>
      <c r="N30" s="94">
        <v>9.8037500000000009</v>
      </c>
      <c r="O30" s="63">
        <v>2530</v>
      </c>
      <c r="P30" s="64">
        <f>Table22457891011234567891011121314151617181920212223242526272829303132333438244454647484950515253626364656667686970[[#This Row],[PEMBULATAN]]*O30</f>
        <v>24803.487500000003</v>
      </c>
    </row>
    <row r="31" spans="1:16" ht="23.25" customHeight="1" x14ac:dyDescent="0.2">
      <c r="A31" s="13"/>
      <c r="B31" s="73"/>
      <c r="C31" s="71" t="s">
        <v>2041</v>
      </c>
      <c r="D31" s="76" t="s">
        <v>56</v>
      </c>
      <c r="E31" s="12">
        <v>44523</v>
      </c>
      <c r="F31" s="74" t="s">
        <v>1971</v>
      </c>
      <c r="G31" s="12">
        <v>44527</v>
      </c>
      <c r="H31" s="75" t="s">
        <v>1972</v>
      </c>
      <c r="I31" s="15">
        <v>41</v>
      </c>
      <c r="J31" s="15">
        <v>25</v>
      </c>
      <c r="K31" s="15">
        <v>36</v>
      </c>
      <c r="L31" s="15">
        <v>6</v>
      </c>
      <c r="M31" s="79">
        <v>9.2249999999999996</v>
      </c>
      <c r="N31" s="94">
        <v>9.2249999999999996</v>
      </c>
      <c r="O31" s="63">
        <v>2530</v>
      </c>
      <c r="P31" s="64">
        <f>Table22457891011234567891011121314151617181920212223242526272829303132333438244454647484950515253626364656667686970[[#This Row],[PEMBULATAN]]*O31</f>
        <v>23339.25</v>
      </c>
    </row>
    <row r="32" spans="1:16" ht="23.25" customHeight="1" x14ac:dyDescent="0.2">
      <c r="A32" s="13"/>
      <c r="B32" s="73"/>
      <c r="C32" s="71" t="s">
        <v>2042</v>
      </c>
      <c r="D32" s="76" t="s">
        <v>56</v>
      </c>
      <c r="E32" s="12">
        <v>44523</v>
      </c>
      <c r="F32" s="74" t="s">
        <v>1971</v>
      </c>
      <c r="G32" s="12">
        <v>44527</v>
      </c>
      <c r="H32" s="75" t="s">
        <v>1972</v>
      </c>
      <c r="I32" s="15">
        <v>50</v>
      </c>
      <c r="J32" s="15">
        <v>33</v>
      </c>
      <c r="K32" s="15">
        <v>25</v>
      </c>
      <c r="L32" s="15">
        <v>5</v>
      </c>
      <c r="M32" s="79">
        <v>10.3125</v>
      </c>
      <c r="N32" s="94">
        <v>11</v>
      </c>
      <c r="O32" s="63">
        <v>2530</v>
      </c>
      <c r="P32" s="64">
        <f>Table22457891011234567891011121314151617181920212223242526272829303132333438244454647484950515253626364656667686970[[#This Row],[PEMBULATAN]]*O32</f>
        <v>27830</v>
      </c>
    </row>
    <row r="33" spans="1:16" ht="23.25" customHeight="1" x14ac:dyDescent="0.2">
      <c r="A33" s="13"/>
      <c r="B33" s="73"/>
      <c r="C33" s="71" t="s">
        <v>2043</v>
      </c>
      <c r="D33" s="76" t="s">
        <v>56</v>
      </c>
      <c r="E33" s="12">
        <v>44523</v>
      </c>
      <c r="F33" s="74" t="s">
        <v>1971</v>
      </c>
      <c r="G33" s="12">
        <v>44527</v>
      </c>
      <c r="H33" s="75" t="s">
        <v>1972</v>
      </c>
      <c r="I33" s="15">
        <v>81</v>
      </c>
      <c r="J33" s="15">
        <v>42</v>
      </c>
      <c r="K33" s="15">
        <v>24</v>
      </c>
      <c r="L33" s="15">
        <v>10</v>
      </c>
      <c r="M33" s="79">
        <v>20.411999999999999</v>
      </c>
      <c r="N33" s="94">
        <v>21</v>
      </c>
      <c r="O33" s="63">
        <v>2530</v>
      </c>
      <c r="P33" s="64">
        <f>Table22457891011234567891011121314151617181920212223242526272829303132333438244454647484950515253626364656667686970[[#This Row],[PEMBULATAN]]*O33</f>
        <v>53130</v>
      </c>
    </row>
    <row r="34" spans="1:16" ht="23.25" customHeight="1" x14ac:dyDescent="0.2">
      <c r="A34" s="13"/>
      <c r="B34" s="73"/>
      <c r="C34" s="71" t="s">
        <v>2044</v>
      </c>
      <c r="D34" s="76" t="s">
        <v>56</v>
      </c>
      <c r="E34" s="12">
        <v>44523</v>
      </c>
      <c r="F34" s="74" t="s">
        <v>1971</v>
      </c>
      <c r="G34" s="12">
        <v>44527</v>
      </c>
      <c r="H34" s="75" t="s">
        <v>1972</v>
      </c>
      <c r="I34" s="15">
        <v>57</v>
      </c>
      <c r="J34" s="15">
        <v>37</v>
      </c>
      <c r="K34" s="15">
        <v>37</v>
      </c>
      <c r="L34" s="15">
        <v>7</v>
      </c>
      <c r="M34" s="79">
        <v>19.50825</v>
      </c>
      <c r="N34" s="94">
        <v>19.50825</v>
      </c>
      <c r="O34" s="63">
        <v>2530</v>
      </c>
      <c r="P34" s="64">
        <f>Table22457891011234567891011121314151617181920212223242526272829303132333438244454647484950515253626364656667686970[[#This Row],[PEMBULATAN]]*O34</f>
        <v>49355.872499999998</v>
      </c>
    </row>
    <row r="35" spans="1:16" ht="23.25" customHeight="1" x14ac:dyDescent="0.2">
      <c r="A35" s="13"/>
      <c r="B35" s="73"/>
      <c r="C35" s="71" t="s">
        <v>2045</v>
      </c>
      <c r="D35" s="76" t="s">
        <v>56</v>
      </c>
      <c r="E35" s="12">
        <v>44523</v>
      </c>
      <c r="F35" s="74" t="s">
        <v>1971</v>
      </c>
      <c r="G35" s="12">
        <v>44527</v>
      </c>
      <c r="H35" s="75" t="s">
        <v>1972</v>
      </c>
      <c r="I35" s="15">
        <v>55</v>
      </c>
      <c r="J35" s="15">
        <v>30</v>
      </c>
      <c r="K35" s="15">
        <v>10</v>
      </c>
      <c r="L35" s="15">
        <v>1</v>
      </c>
      <c r="M35" s="79">
        <v>4.125</v>
      </c>
      <c r="N35" s="94">
        <v>4.125</v>
      </c>
      <c r="O35" s="63">
        <v>2530</v>
      </c>
      <c r="P35" s="64">
        <f>Table22457891011234567891011121314151617181920212223242526272829303132333438244454647484950515253626364656667686970[[#This Row],[PEMBULATAN]]*O35</f>
        <v>10436.25</v>
      </c>
    </row>
    <row r="36" spans="1:16" ht="23.25" customHeight="1" x14ac:dyDescent="0.2">
      <c r="A36" s="13"/>
      <c r="B36" s="73"/>
      <c r="C36" s="71" t="s">
        <v>2046</v>
      </c>
      <c r="D36" s="76" t="s">
        <v>56</v>
      </c>
      <c r="E36" s="12">
        <v>44523</v>
      </c>
      <c r="F36" s="74" t="s">
        <v>1971</v>
      </c>
      <c r="G36" s="12">
        <v>44527</v>
      </c>
      <c r="H36" s="75" t="s">
        <v>1972</v>
      </c>
      <c r="I36" s="15">
        <v>35</v>
      </c>
      <c r="J36" s="15">
        <v>28</v>
      </c>
      <c r="K36" s="15">
        <v>21</v>
      </c>
      <c r="L36" s="15">
        <v>6</v>
      </c>
      <c r="M36" s="79">
        <v>5.1449999999999996</v>
      </c>
      <c r="N36" s="94">
        <v>6</v>
      </c>
      <c r="O36" s="63">
        <v>2530</v>
      </c>
      <c r="P36" s="64">
        <f>Table22457891011234567891011121314151617181920212223242526272829303132333438244454647484950515253626364656667686970[[#This Row],[PEMBULATAN]]*O36</f>
        <v>15180</v>
      </c>
    </row>
    <row r="37" spans="1:16" ht="23.25" customHeight="1" x14ac:dyDescent="0.2">
      <c r="A37" s="13"/>
      <c r="B37" s="73"/>
      <c r="C37" s="71" t="s">
        <v>2047</v>
      </c>
      <c r="D37" s="76" t="s">
        <v>56</v>
      </c>
      <c r="E37" s="12">
        <v>44523</v>
      </c>
      <c r="F37" s="74" t="s">
        <v>1971</v>
      </c>
      <c r="G37" s="12">
        <v>44527</v>
      </c>
      <c r="H37" s="75" t="s">
        <v>1972</v>
      </c>
      <c r="I37" s="15">
        <v>63</v>
      </c>
      <c r="J37" s="15">
        <v>45</v>
      </c>
      <c r="K37" s="15">
        <v>18</v>
      </c>
      <c r="L37" s="15">
        <v>5</v>
      </c>
      <c r="M37" s="79">
        <v>12.7575</v>
      </c>
      <c r="N37" s="94">
        <v>12.7575</v>
      </c>
      <c r="O37" s="63">
        <v>2530</v>
      </c>
      <c r="P37" s="64">
        <f>Table22457891011234567891011121314151617181920212223242526272829303132333438244454647484950515253626364656667686970[[#This Row],[PEMBULATAN]]*O37</f>
        <v>32276.475000000002</v>
      </c>
    </row>
    <row r="38" spans="1:16" ht="23.25" customHeight="1" x14ac:dyDescent="0.2">
      <c r="A38" s="13"/>
      <c r="B38" s="73"/>
      <c r="C38" s="71" t="s">
        <v>2048</v>
      </c>
      <c r="D38" s="76" t="s">
        <v>56</v>
      </c>
      <c r="E38" s="12">
        <v>44523</v>
      </c>
      <c r="F38" s="74" t="s">
        <v>1971</v>
      </c>
      <c r="G38" s="12">
        <v>44527</v>
      </c>
      <c r="H38" s="75" t="s">
        <v>1972</v>
      </c>
      <c r="I38" s="15">
        <v>42</v>
      </c>
      <c r="J38" s="15">
        <v>38</v>
      </c>
      <c r="K38" s="15">
        <v>33</v>
      </c>
      <c r="L38" s="15">
        <v>11</v>
      </c>
      <c r="M38" s="79">
        <v>13.167</v>
      </c>
      <c r="N38" s="94">
        <v>13.167</v>
      </c>
      <c r="O38" s="63">
        <v>2530</v>
      </c>
      <c r="P38" s="64">
        <f>Table22457891011234567891011121314151617181920212223242526272829303132333438244454647484950515253626364656667686970[[#This Row],[PEMBULATAN]]*O38</f>
        <v>33312.51</v>
      </c>
    </row>
    <row r="39" spans="1:16" ht="23.25" customHeight="1" x14ac:dyDescent="0.2">
      <c r="A39" s="13"/>
      <c r="B39" s="73"/>
      <c r="C39" s="71" t="s">
        <v>2049</v>
      </c>
      <c r="D39" s="76" t="s">
        <v>56</v>
      </c>
      <c r="E39" s="12">
        <v>44523</v>
      </c>
      <c r="F39" s="74" t="s">
        <v>1971</v>
      </c>
      <c r="G39" s="12">
        <v>44527</v>
      </c>
      <c r="H39" s="75" t="s">
        <v>1972</v>
      </c>
      <c r="I39" s="15">
        <v>28</v>
      </c>
      <c r="J39" s="15">
        <v>28</v>
      </c>
      <c r="K39" s="15">
        <v>18</v>
      </c>
      <c r="L39" s="15">
        <v>9</v>
      </c>
      <c r="M39" s="79">
        <v>3.528</v>
      </c>
      <c r="N39" s="94">
        <v>9</v>
      </c>
      <c r="O39" s="63">
        <v>2530</v>
      </c>
      <c r="P39" s="64">
        <f>Table22457891011234567891011121314151617181920212223242526272829303132333438244454647484950515253626364656667686970[[#This Row],[PEMBULATAN]]*O39</f>
        <v>22770</v>
      </c>
    </row>
    <row r="40" spans="1:16" ht="23.25" customHeight="1" x14ac:dyDescent="0.2">
      <c r="A40" s="13"/>
      <c r="B40" s="73"/>
      <c r="C40" s="71" t="s">
        <v>2050</v>
      </c>
      <c r="D40" s="76" t="s">
        <v>56</v>
      </c>
      <c r="E40" s="12">
        <v>44523</v>
      </c>
      <c r="F40" s="74" t="s">
        <v>1971</v>
      </c>
      <c r="G40" s="12">
        <v>44527</v>
      </c>
      <c r="H40" s="75" t="s">
        <v>1972</v>
      </c>
      <c r="I40" s="15">
        <v>52</v>
      </c>
      <c r="J40" s="15">
        <v>55</v>
      </c>
      <c r="K40" s="15">
        <v>13</v>
      </c>
      <c r="L40" s="15">
        <v>4</v>
      </c>
      <c r="M40" s="79">
        <v>9.2949999999999999</v>
      </c>
      <c r="N40" s="94">
        <v>10</v>
      </c>
      <c r="O40" s="63">
        <v>2530</v>
      </c>
      <c r="P40" s="64">
        <f>Table22457891011234567891011121314151617181920212223242526272829303132333438244454647484950515253626364656667686970[[#This Row],[PEMBULATAN]]*O40</f>
        <v>25300</v>
      </c>
    </row>
    <row r="41" spans="1:16" ht="23.25" customHeight="1" x14ac:dyDescent="0.2">
      <c r="A41" s="13"/>
      <c r="B41" s="73"/>
      <c r="C41" s="71" t="s">
        <v>2051</v>
      </c>
      <c r="D41" s="76" t="s">
        <v>56</v>
      </c>
      <c r="E41" s="12">
        <v>44523</v>
      </c>
      <c r="F41" s="74" t="s">
        <v>1971</v>
      </c>
      <c r="G41" s="12">
        <v>44527</v>
      </c>
      <c r="H41" s="75" t="s">
        <v>1972</v>
      </c>
      <c r="I41" s="15">
        <v>61</v>
      </c>
      <c r="J41" s="15">
        <v>42</v>
      </c>
      <c r="K41" s="15">
        <v>23</v>
      </c>
      <c r="L41" s="15">
        <v>8</v>
      </c>
      <c r="M41" s="79">
        <v>14.7315</v>
      </c>
      <c r="N41" s="94">
        <v>14.7315</v>
      </c>
      <c r="O41" s="63">
        <v>2530</v>
      </c>
      <c r="P41" s="64">
        <f>Table22457891011234567891011121314151617181920212223242526272829303132333438244454647484950515253626364656667686970[[#This Row],[PEMBULATAN]]*O41</f>
        <v>37270.695</v>
      </c>
    </row>
    <row r="42" spans="1:16" ht="23.25" customHeight="1" x14ac:dyDescent="0.2">
      <c r="A42" s="13"/>
      <c r="B42" s="73"/>
      <c r="C42" s="71" t="s">
        <v>2052</v>
      </c>
      <c r="D42" s="76" t="s">
        <v>56</v>
      </c>
      <c r="E42" s="12">
        <v>44523</v>
      </c>
      <c r="F42" s="74" t="s">
        <v>1971</v>
      </c>
      <c r="G42" s="12">
        <v>44527</v>
      </c>
      <c r="H42" s="75" t="s">
        <v>1972</v>
      </c>
      <c r="I42" s="15">
        <v>73</v>
      </c>
      <c r="J42" s="15">
        <v>21</v>
      </c>
      <c r="K42" s="15">
        <v>21</v>
      </c>
      <c r="L42" s="15">
        <v>13</v>
      </c>
      <c r="M42" s="79">
        <v>8.0482499999999995</v>
      </c>
      <c r="N42" s="94">
        <v>13</v>
      </c>
      <c r="O42" s="63">
        <v>2530</v>
      </c>
      <c r="P42" s="64">
        <f>Table22457891011234567891011121314151617181920212223242526272829303132333438244454647484950515253626364656667686970[[#This Row],[PEMBULATAN]]*O42</f>
        <v>32890</v>
      </c>
    </row>
    <row r="43" spans="1:16" ht="23.25" customHeight="1" x14ac:dyDescent="0.2">
      <c r="A43" s="13"/>
      <c r="B43" s="73"/>
      <c r="C43" s="71" t="s">
        <v>2053</v>
      </c>
      <c r="D43" s="76" t="s">
        <v>56</v>
      </c>
      <c r="E43" s="12">
        <v>44523</v>
      </c>
      <c r="F43" s="74" t="s">
        <v>1971</v>
      </c>
      <c r="G43" s="12">
        <v>44527</v>
      </c>
      <c r="H43" s="75" t="s">
        <v>1972</v>
      </c>
      <c r="I43" s="15">
        <v>91</v>
      </c>
      <c r="J43" s="15">
        <v>18</v>
      </c>
      <c r="K43" s="15">
        <v>10</v>
      </c>
      <c r="L43" s="15">
        <v>4</v>
      </c>
      <c r="M43" s="79">
        <v>4.0949999999999998</v>
      </c>
      <c r="N43" s="94">
        <v>4.0949999999999998</v>
      </c>
      <c r="O43" s="63">
        <v>2530</v>
      </c>
      <c r="P43" s="64">
        <f>Table22457891011234567891011121314151617181920212223242526272829303132333438244454647484950515253626364656667686970[[#This Row],[PEMBULATAN]]*O43</f>
        <v>10360.349999999999</v>
      </c>
    </row>
    <row r="44" spans="1:16" ht="23.25" customHeight="1" x14ac:dyDescent="0.2">
      <c r="A44" s="13"/>
      <c r="B44" s="73"/>
      <c r="C44" s="71" t="s">
        <v>2054</v>
      </c>
      <c r="D44" s="76" t="s">
        <v>56</v>
      </c>
      <c r="E44" s="12">
        <v>44523</v>
      </c>
      <c r="F44" s="74" t="s">
        <v>1971</v>
      </c>
      <c r="G44" s="12">
        <v>44527</v>
      </c>
      <c r="H44" s="75" t="s">
        <v>1972</v>
      </c>
      <c r="I44" s="15">
        <v>78</v>
      </c>
      <c r="J44" s="15">
        <v>26</v>
      </c>
      <c r="K44" s="15">
        <v>13</v>
      </c>
      <c r="L44" s="15">
        <v>8</v>
      </c>
      <c r="M44" s="79">
        <v>6.5910000000000002</v>
      </c>
      <c r="N44" s="94">
        <v>8</v>
      </c>
      <c r="O44" s="63">
        <v>2530</v>
      </c>
      <c r="P44" s="64">
        <f>Table22457891011234567891011121314151617181920212223242526272829303132333438244454647484950515253626364656667686970[[#This Row],[PEMBULATAN]]*O44</f>
        <v>20240</v>
      </c>
    </row>
    <row r="45" spans="1:16" ht="23.25" customHeight="1" x14ac:dyDescent="0.2">
      <c r="A45" s="13"/>
      <c r="B45" s="73"/>
      <c r="C45" s="71" t="s">
        <v>2055</v>
      </c>
      <c r="D45" s="76" t="s">
        <v>56</v>
      </c>
      <c r="E45" s="12">
        <v>44523</v>
      </c>
      <c r="F45" s="74" t="s">
        <v>1971</v>
      </c>
      <c r="G45" s="12">
        <v>44527</v>
      </c>
      <c r="H45" s="75" t="s">
        <v>1972</v>
      </c>
      <c r="I45" s="15">
        <v>49</v>
      </c>
      <c r="J45" s="15">
        <v>33</v>
      </c>
      <c r="K45" s="15">
        <v>18</v>
      </c>
      <c r="L45" s="15">
        <v>1</v>
      </c>
      <c r="M45" s="79">
        <v>7.2765000000000004</v>
      </c>
      <c r="N45" s="94">
        <v>7.2765000000000004</v>
      </c>
      <c r="O45" s="63">
        <v>2530</v>
      </c>
      <c r="P45" s="64">
        <f>Table22457891011234567891011121314151617181920212223242526272829303132333438244454647484950515253626364656667686970[[#This Row],[PEMBULATAN]]*O45</f>
        <v>18409.545000000002</v>
      </c>
    </row>
    <row r="46" spans="1:16" ht="23.25" customHeight="1" x14ac:dyDescent="0.2">
      <c r="A46" s="13"/>
      <c r="B46" s="73"/>
      <c r="C46" s="71" t="s">
        <v>2056</v>
      </c>
      <c r="D46" s="76" t="s">
        <v>56</v>
      </c>
      <c r="E46" s="12">
        <v>44523</v>
      </c>
      <c r="F46" s="74" t="s">
        <v>1971</v>
      </c>
      <c r="G46" s="12">
        <v>44527</v>
      </c>
      <c r="H46" s="75" t="s">
        <v>1972</v>
      </c>
      <c r="I46" s="15">
        <v>65</v>
      </c>
      <c r="J46" s="15">
        <v>40</v>
      </c>
      <c r="K46" s="15">
        <v>41</v>
      </c>
      <c r="L46" s="15">
        <v>10</v>
      </c>
      <c r="M46" s="79">
        <v>26.65</v>
      </c>
      <c r="N46" s="94">
        <v>26.65</v>
      </c>
      <c r="O46" s="63">
        <v>2530</v>
      </c>
      <c r="P46" s="64">
        <f>Table22457891011234567891011121314151617181920212223242526272829303132333438244454647484950515253626364656667686970[[#This Row],[PEMBULATAN]]*O46</f>
        <v>67424.5</v>
      </c>
    </row>
    <row r="47" spans="1:16" ht="23.25" customHeight="1" x14ac:dyDescent="0.2">
      <c r="A47" s="13"/>
      <c r="B47" s="73"/>
      <c r="C47" s="71" t="s">
        <v>2057</v>
      </c>
      <c r="D47" s="76" t="s">
        <v>56</v>
      </c>
      <c r="E47" s="12">
        <v>44523</v>
      </c>
      <c r="F47" s="74" t="s">
        <v>1971</v>
      </c>
      <c r="G47" s="12">
        <v>44527</v>
      </c>
      <c r="H47" s="75" t="s">
        <v>1972</v>
      </c>
      <c r="I47" s="15">
        <v>88</v>
      </c>
      <c r="J47" s="15">
        <v>51</v>
      </c>
      <c r="K47" s="15">
        <v>13</v>
      </c>
      <c r="L47" s="15">
        <v>10</v>
      </c>
      <c r="M47" s="79">
        <v>14.586</v>
      </c>
      <c r="N47" s="94">
        <v>14.586</v>
      </c>
      <c r="O47" s="63">
        <v>2530</v>
      </c>
      <c r="P47" s="64">
        <f>Table22457891011234567891011121314151617181920212223242526272829303132333438244454647484950515253626364656667686970[[#This Row],[PEMBULATAN]]*O47</f>
        <v>36902.58</v>
      </c>
    </row>
    <row r="48" spans="1:16" ht="23.25" customHeight="1" x14ac:dyDescent="0.2">
      <c r="A48" s="13"/>
      <c r="B48" s="73"/>
      <c r="C48" s="71" t="s">
        <v>2058</v>
      </c>
      <c r="D48" s="76" t="s">
        <v>56</v>
      </c>
      <c r="E48" s="12">
        <v>44523</v>
      </c>
      <c r="F48" s="74" t="s">
        <v>1971</v>
      </c>
      <c r="G48" s="12">
        <v>44527</v>
      </c>
      <c r="H48" s="75" t="s">
        <v>1972</v>
      </c>
      <c r="I48" s="15">
        <v>112</v>
      </c>
      <c r="J48" s="15">
        <v>35</v>
      </c>
      <c r="K48" s="15">
        <v>8</v>
      </c>
      <c r="L48" s="15">
        <v>7</v>
      </c>
      <c r="M48" s="79">
        <v>7.84</v>
      </c>
      <c r="N48" s="94">
        <v>7.84</v>
      </c>
      <c r="O48" s="63">
        <v>2530</v>
      </c>
      <c r="P48" s="64">
        <f>Table22457891011234567891011121314151617181920212223242526272829303132333438244454647484950515253626364656667686970[[#This Row],[PEMBULATAN]]*O48</f>
        <v>19835.2</v>
      </c>
    </row>
    <row r="49" spans="1:16" ht="23.25" customHeight="1" x14ac:dyDescent="0.2">
      <c r="A49" s="13"/>
      <c r="B49" s="73"/>
      <c r="C49" s="71" t="s">
        <v>2059</v>
      </c>
      <c r="D49" s="76" t="s">
        <v>56</v>
      </c>
      <c r="E49" s="12">
        <v>44523</v>
      </c>
      <c r="F49" s="74" t="s">
        <v>1971</v>
      </c>
      <c r="G49" s="12">
        <v>44527</v>
      </c>
      <c r="H49" s="75" t="s">
        <v>1972</v>
      </c>
      <c r="I49" s="15">
        <v>35</v>
      </c>
      <c r="J49" s="15">
        <v>31</v>
      </c>
      <c r="K49" s="15">
        <v>28</v>
      </c>
      <c r="L49" s="15">
        <v>2</v>
      </c>
      <c r="M49" s="79">
        <v>7.5949999999999998</v>
      </c>
      <c r="N49" s="94">
        <v>7.5949999999999998</v>
      </c>
      <c r="O49" s="63">
        <v>2530</v>
      </c>
      <c r="P49" s="64">
        <f>Table22457891011234567891011121314151617181920212223242526272829303132333438244454647484950515253626364656667686970[[#This Row],[PEMBULATAN]]*O49</f>
        <v>19215.349999999999</v>
      </c>
    </row>
    <row r="50" spans="1:16" ht="23.25" customHeight="1" x14ac:dyDescent="0.2">
      <c r="A50" s="13"/>
      <c r="B50" s="73"/>
      <c r="C50" s="71" t="s">
        <v>2060</v>
      </c>
      <c r="D50" s="76" t="s">
        <v>56</v>
      </c>
      <c r="E50" s="12">
        <v>44523</v>
      </c>
      <c r="F50" s="74" t="s">
        <v>1971</v>
      </c>
      <c r="G50" s="12">
        <v>44527</v>
      </c>
      <c r="H50" s="75" t="s">
        <v>1972</v>
      </c>
      <c r="I50" s="15">
        <v>21</v>
      </c>
      <c r="J50" s="15">
        <v>42</v>
      </c>
      <c r="K50" s="15">
        <v>9</v>
      </c>
      <c r="L50" s="15">
        <v>2</v>
      </c>
      <c r="M50" s="79">
        <v>1.9844999999999999</v>
      </c>
      <c r="N50" s="94">
        <v>2</v>
      </c>
      <c r="O50" s="63">
        <v>2530</v>
      </c>
      <c r="P50" s="64">
        <f>Table22457891011234567891011121314151617181920212223242526272829303132333438244454647484950515253626364656667686970[[#This Row],[PEMBULATAN]]*O50</f>
        <v>5060</v>
      </c>
    </row>
    <row r="51" spans="1:16" ht="23.25" customHeight="1" x14ac:dyDescent="0.2">
      <c r="A51" s="13"/>
      <c r="B51" s="73"/>
      <c r="C51" s="71" t="s">
        <v>2061</v>
      </c>
      <c r="D51" s="76" t="s">
        <v>56</v>
      </c>
      <c r="E51" s="12">
        <v>44523</v>
      </c>
      <c r="F51" s="74" t="s">
        <v>1971</v>
      </c>
      <c r="G51" s="12">
        <v>44527</v>
      </c>
      <c r="H51" s="75" t="s">
        <v>1972</v>
      </c>
      <c r="I51" s="15">
        <v>90</v>
      </c>
      <c r="J51" s="15">
        <v>43</v>
      </c>
      <c r="K51" s="15">
        <v>26</v>
      </c>
      <c r="L51" s="15">
        <v>7</v>
      </c>
      <c r="M51" s="79">
        <v>25.155000000000001</v>
      </c>
      <c r="N51" s="94">
        <v>25.155000000000001</v>
      </c>
      <c r="O51" s="63">
        <v>2530</v>
      </c>
      <c r="P51" s="64">
        <f>Table22457891011234567891011121314151617181920212223242526272829303132333438244454647484950515253626364656667686970[[#This Row],[PEMBULATAN]]*O51</f>
        <v>63642.15</v>
      </c>
    </row>
    <row r="52" spans="1:16" ht="23.25" customHeight="1" x14ac:dyDescent="0.2">
      <c r="A52" s="13"/>
      <c r="B52" s="73"/>
      <c r="C52" s="71" t="s">
        <v>2062</v>
      </c>
      <c r="D52" s="76" t="s">
        <v>56</v>
      </c>
      <c r="E52" s="12">
        <v>44523</v>
      </c>
      <c r="F52" s="74" t="s">
        <v>1971</v>
      </c>
      <c r="G52" s="12">
        <v>44527</v>
      </c>
      <c r="H52" s="75" t="s">
        <v>1972</v>
      </c>
      <c r="I52" s="15">
        <v>55</v>
      </c>
      <c r="J52" s="15">
        <v>40</v>
      </c>
      <c r="K52" s="15">
        <v>28</v>
      </c>
      <c r="L52" s="15">
        <v>3</v>
      </c>
      <c r="M52" s="79">
        <v>15.4</v>
      </c>
      <c r="N52" s="94">
        <v>16</v>
      </c>
      <c r="O52" s="63">
        <v>2530</v>
      </c>
      <c r="P52" s="64">
        <f>Table22457891011234567891011121314151617181920212223242526272829303132333438244454647484950515253626364656667686970[[#This Row],[PEMBULATAN]]*O52</f>
        <v>40480</v>
      </c>
    </row>
    <row r="53" spans="1:16" ht="23.25" customHeight="1" x14ac:dyDescent="0.2">
      <c r="A53" s="13"/>
      <c r="B53" s="73"/>
      <c r="C53" s="71" t="s">
        <v>2063</v>
      </c>
      <c r="D53" s="76" t="s">
        <v>56</v>
      </c>
      <c r="E53" s="12">
        <v>44523</v>
      </c>
      <c r="F53" s="74" t="s">
        <v>1971</v>
      </c>
      <c r="G53" s="12">
        <v>44527</v>
      </c>
      <c r="H53" s="75" t="s">
        <v>1972</v>
      </c>
      <c r="I53" s="15">
        <v>57</v>
      </c>
      <c r="J53" s="15">
        <v>38</v>
      </c>
      <c r="K53" s="15">
        <v>36</v>
      </c>
      <c r="L53" s="15">
        <v>19</v>
      </c>
      <c r="M53" s="79">
        <v>19.494</v>
      </c>
      <c r="N53" s="94">
        <v>20</v>
      </c>
      <c r="O53" s="63">
        <v>2530</v>
      </c>
      <c r="P53" s="64">
        <f>Table22457891011234567891011121314151617181920212223242526272829303132333438244454647484950515253626364656667686970[[#This Row],[PEMBULATAN]]*O53</f>
        <v>50600</v>
      </c>
    </row>
    <row r="54" spans="1:16" ht="23.25" customHeight="1" x14ac:dyDescent="0.2">
      <c r="A54" s="13"/>
      <c r="B54" s="73"/>
      <c r="C54" s="71" t="s">
        <v>2064</v>
      </c>
      <c r="D54" s="76" t="s">
        <v>56</v>
      </c>
      <c r="E54" s="12">
        <v>44523</v>
      </c>
      <c r="F54" s="74" t="s">
        <v>1971</v>
      </c>
      <c r="G54" s="12">
        <v>44527</v>
      </c>
      <c r="H54" s="75" t="s">
        <v>1972</v>
      </c>
      <c r="I54" s="15">
        <v>51</v>
      </c>
      <c r="J54" s="15">
        <v>35</v>
      </c>
      <c r="K54" s="15">
        <v>27</v>
      </c>
      <c r="L54" s="15">
        <v>10</v>
      </c>
      <c r="M54" s="79">
        <v>12.04875</v>
      </c>
      <c r="N54" s="94">
        <v>12.04875</v>
      </c>
      <c r="O54" s="63">
        <v>2530</v>
      </c>
      <c r="P54" s="64">
        <f>Table22457891011234567891011121314151617181920212223242526272829303132333438244454647484950515253626364656667686970[[#This Row],[PEMBULATAN]]*O54</f>
        <v>30483.337500000001</v>
      </c>
    </row>
    <row r="55" spans="1:16" ht="23.25" customHeight="1" x14ac:dyDescent="0.2">
      <c r="A55" s="13"/>
      <c r="B55" s="73"/>
      <c r="C55" s="71" t="s">
        <v>2065</v>
      </c>
      <c r="D55" s="76" t="s">
        <v>56</v>
      </c>
      <c r="E55" s="12">
        <v>44523</v>
      </c>
      <c r="F55" s="74" t="s">
        <v>1971</v>
      </c>
      <c r="G55" s="12">
        <v>44527</v>
      </c>
      <c r="H55" s="75" t="s">
        <v>1972</v>
      </c>
      <c r="I55" s="15">
        <v>60</v>
      </c>
      <c r="J55" s="15">
        <v>55</v>
      </c>
      <c r="K55" s="15">
        <v>31</v>
      </c>
      <c r="L55" s="15">
        <v>16</v>
      </c>
      <c r="M55" s="79">
        <v>25.574999999999999</v>
      </c>
      <c r="N55" s="94">
        <v>25.574999999999999</v>
      </c>
      <c r="O55" s="63">
        <v>2530</v>
      </c>
      <c r="P55" s="64">
        <f>Table22457891011234567891011121314151617181920212223242526272829303132333438244454647484950515253626364656667686970[[#This Row],[PEMBULATAN]]*O55</f>
        <v>64704.75</v>
      </c>
    </row>
    <row r="56" spans="1:16" ht="23.25" customHeight="1" x14ac:dyDescent="0.2">
      <c r="A56" s="13"/>
      <c r="B56" s="73"/>
      <c r="C56" s="71" t="s">
        <v>2066</v>
      </c>
      <c r="D56" s="76" t="s">
        <v>56</v>
      </c>
      <c r="E56" s="12">
        <v>44523</v>
      </c>
      <c r="F56" s="74" t="s">
        <v>1971</v>
      </c>
      <c r="G56" s="12">
        <v>44527</v>
      </c>
      <c r="H56" s="75" t="s">
        <v>1972</v>
      </c>
      <c r="I56" s="15">
        <v>77</v>
      </c>
      <c r="J56" s="15">
        <v>53</v>
      </c>
      <c r="K56" s="15">
        <v>24</v>
      </c>
      <c r="L56" s="15">
        <v>17</v>
      </c>
      <c r="M56" s="79">
        <v>24.486000000000001</v>
      </c>
      <c r="N56" s="94">
        <v>25</v>
      </c>
      <c r="O56" s="63">
        <v>2530</v>
      </c>
      <c r="P56" s="64">
        <f>Table22457891011234567891011121314151617181920212223242526272829303132333438244454647484950515253626364656667686970[[#This Row],[PEMBULATAN]]*O56</f>
        <v>63250</v>
      </c>
    </row>
    <row r="57" spans="1:16" ht="23.25" customHeight="1" x14ac:dyDescent="0.2">
      <c r="A57" s="13"/>
      <c r="B57" s="73"/>
      <c r="C57" s="71" t="s">
        <v>2067</v>
      </c>
      <c r="D57" s="76" t="s">
        <v>56</v>
      </c>
      <c r="E57" s="12">
        <v>44523</v>
      </c>
      <c r="F57" s="74" t="s">
        <v>1971</v>
      </c>
      <c r="G57" s="12">
        <v>44527</v>
      </c>
      <c r="H57" s="75" t="s">
        <v>1972</v>
      </c>
      <c r="I57" s="15">
        <v>42</v>
      </c>
      <c r="J57" s="15">
        <v>38</v>
      </c>
      <c r="K57" s="15">
        <v>31</v>
      </c>
      <c r="L57" s="15">
        <v>10</v>
      </c>
      <c r="M57" s="79">
        <v>12.369</v>
      </c>
      <c r="N57" s="94">
        <v>13</v>
      </c>
      <c r="O57" s="63">
        <v>2530</v>
      </c>
      <c r="P57" s="64">
        <f>Table22457891011234567891011121314151617181920212223242526272829303132333438244454647484950515253626364656667686970[[#This Row],[PEMBULATAN]]*O57</f>
        <v>32890</v>
      </c>
    </row>
    <row r="58" spans="1:16" ht="23.25" customHeight="1" x14ac:dyDescent="0.2">
      <c r="A58" s="13"/>
      <c r="B58" s="73"/>
      <c r="C58" s="71" t="s">
        <v>2068</v>
      </c>
      <c r="D58" s="76" t="s">
        <v>56</v>
      </c>
      <c r="E58" s="12">
        <v>44523</v>
      </c>
      <c r="F58" s="74" t="s">
        <v>1971</v>
      </c>
      <c r="G58" s="12">
        <v>44527</v>
      </c>
      <c r="H58" s="75" t="s">
        <v>1972</v>
      </c>
      <c r="I58" s="15">
        <v>67</v>
      </c>
      <c r="J58" s="15">
        <v>42</v>
      </c>
      <c r="K58" s="15">
        <v>33</v>
      </c>
      <c r="L58" s="15">
        <v>5</v>
      </c>
      <c r="M58" s="79">
        <v>23.215499999999999</v>
      </c>
      <c r="N58" s="94">
        <v>23.215499999999999</v>
      </c>
      <c r="O58" s="63">
        <v>2530</v>
      </c>
      <c r="P58" s="64">
        <f>Table22457891011234567891011121314151617181920212223242526272829303132333438244454647484950515253626364656667686970[[#This Row],[PEMBULATAN]]*O58</f>
        <v>58735.214999999997</v>
      </c>
    </row>
    <row r="59" spans="1:16" ht="23.25" customHeight="1" x14ac:dyDescent="0.2">
      <c r="A59" s="13"/>
      <c r="B59" s="73"/>
      <c r="C59" s="71" t="s">
        <v>2069</v>
      </c>
      <c r="D59" s="76" t="s">
        <v>56</v>
      </c>
      <c r="E59" s="12">
        <v>44523</v>
      </c>
      <c r="F59" s="74" t="s">
        <v>1971</v>
      </c>
      <c r="G59" s="12">
        <v>44527</v>
      </c>
      <c r="H59" s="75" t="s">
        <v>1972</v>
      </c>
      <c r="I59" s="15">
        <v>50</v>
      </c>
      <c r="J59" s="15">
        <v>27</v>
      </c>
      <c r="K59" s="15">
        <v>26</v>
      </c>
      <c r="L59" s="15">
        <v>6</v>
      </c>
      <c r="M59" s="79">
        <v>8.7750000000000004</v>
      </c>
      <c r="N59" s="94">
        <v>8.7750000000000004</v>
      </c>
      <c r="O59" s="63">
        <v>2530</v>
      </c>
      <c r="P59" s="64">
        <f>Table22457891011234567891011121314151617181920212223242526272829303132333438244454647484950515253626364656667686970[[#This Row],[PEMBULATAN]]*O59</f>
        <v>22200.75</v>
      </c>
    </row>
    <row r="60" spans="1:16" ht="23.25" customHeight="1" x14ac:dyDescent="0.2">
      <c r="A60" s="13"/>
      <c r="B60" s="73"/>
      <c r="C60" s="71" t="s">
        <v>2070</v>
      </c>
      <c r="D60" s="76" t="s">
        <v>56</v>
      </c>
      <c r="E60" s="12">
        <v>44523</v>
      </c>
      <c r="F60" s="74" t="s">
        <v>1971</v>
      </c>
      <c r="G60" s="12">
        <v>44527</v>
      </c>
      <c r="H60" s="75" t="s">
        <v>1972</v>
      </c>
      <c r="I60" s="15">
        <v>80</v>
      </c>
      <c r="J60" s="15">
        <v>40</v>
      </c>
      <c r="K60" s="15">
        <v>18</v>
      </c>
      <c r="L60" s="15">
        <v>36</v>
      </c>
      <c r="M60" s="79">
        <v>14.4</v>
      </c>
      <c r="N60" s="94">
        <v>37</v>
      </c>
      <c r="O60" s="63">
        <v>2530</v>
      </c>
      <c r="P60" s="64">
        <f>Table22457891011234567891011121314151617181920212223242526272829303132333438244454647484950515253626364656667686970[[#This Row],[PEMBULATAN]]*O60</f>
        <v>93610</v>
      </c>
    </row>
    <row r="61" spans="1:16" ht="23.25" customHeight="1" x14ac:dyDescent="0.2">
      <c r="A61" s="13"/>
      <c r="B61" s="73"/>
      <c r="C61" s="71" t="s">
        <v>2071</v>
      </c>
      <c r="D61" s="76" t="s">
        <v>56</v>
      </c>
      <c r="E61" s="12">
        <v>44523</v>
      </c>
      <c r="F61" s="74" t="s">
        <v>1971</v>
      </c>
      <c r="G61" s="12">
        <v>44527</v>
      </c>
      <c r="H61" s="75" t="s">
        <v>1972</v>
      </c>
      <c r="I61" s="15">
        <v>75</v>
      </c>
      <c r="J61" s="15">
        <v>54</v>
      </c>
      <c r="K61" s="15">
        <v>30</v>
      </c>
      <c r="L61" s="15">
        <v>5</v>
      </c>
      <c r="M61" s="79">
        <v>30.375</v>
      </c>
      <c r="N61" s="94">
        <v>31</v>
      </c>
      <c r="O61" s="63">
        <v>2530</v>
      </c>
      <c r="P61" s="64">
        <f>Table22457891011234567891011121314151617181920212223242526272829303132333438244454647484950515253626364656667686970[[#This Row],[PEMBULATAN]]*O61</f>
        <v>78430</v>
      </c>
    </row>
    <row r="62" spans="1:16" ht="23.25" customHeight="1" x14ac:dyDescent="0.2">
      <c r="A62" s="13"/>
      <c r="B62" s="73"/>
      <c r="C62" s="71" t="s">
        <v>2072</v>
      </c>
      <c r="D62" s="76" t="s">
        <v>56</v>
      </c>
      <c r="E62" s="12">
        <v>44523</v>
      </c>
      <c r="F62" s="74" t="s">
        <v>1971</v>
      </c>
      <c r="G62" s="12">
        <v>44527</v>
      </c>
      <c r="H62" s="75" t="s">
        <v>1972</v>
      </c>
      <c r="I62" s="15">
        <v>31</v>
      </c>
      <c r="J62" s="15">
        <v>21</v>
      </c>
      <c r="K62" s="15">
        <v>16</v>
      </c>
      <c r="L62" s="15">
        <v>8</v>
      </c>
      <c r="M62" s="79">
        <v>2.6040000000000001</v>
      </c>
      <c r="N62" s="94">
        <v>8</v>
      </c>
      <c r="O62" s="63">
        <v>2530</v>
      </c>
      <c r="P62" s="64">
        <f>Table22457891011234567891011121314151617181920212223242526272829303132333438244454647484950515253626364656667686970[[#This Row],[PEMBULATAN]]*O62</f>
        <v>20240</v>
      </c>
    </row>
    <row r="63" spans="1:16" ht="23.25" customHeight="1" x14ac:dyDescent="0.2">
      <c r="A63" s="13"/>
      <c r="B63" s="73"/>
      <c r="C63" s="71" t="s">
        <v>2073</v>
      </c>
      <c r="D63" s="76" t="s">
        <v>56</v>
      </c>
      <c r="E63" s="12">
        <v>44523</v>
      </c>
      <c r="F63" s="74" t="s">
        <v>1971</v>
      </c>
      <c r="G63" s="12">
        <v>44527</v>
      </c>
      <c r="H63" s="75" t="s">
        <v>1972</v>
      </c>
      <c r="I63" s="15">
        <v>35</v>
      </c>
      <c r="J63" s="15">
        <v>26</v>
      </c>
      <c r="K63" s="15">
        <v>14</v>
      </c>
      <c r="L63" s="15">
        <v>10</v>
      </c>
      <c r="M63" s="79">
        <v>3.1850000000000001</v>
      </c>
      <c r="N63" s="94">
        <v>10</v>
      </c>
      <c r="O63" s="63">
        <v>2530</v>
      </c>
      <c r="P63" s="64">
        <f>Table22457891011234567891011121314151617181920212223242526272829303132333438244454647484950515253626364656667686970[[#This Row],[PEMBULATAN]]*O63</f>
        <v>25300</v>
      </c>
    </row>
    <row r="64" spans="1:16" ht="23.25" customHeight="1" x14ac:dyDescent="0.2">
      <c r="A64" s="13"/>
      <c r="B64" s="73"/>
      <c r="C64" s="71" t="s">
        <v>2074</v>
      </c>
      <c r="D64" s="76" t="s">
        <v>56</v>
      </c>
      <c r="E64" s="12">
        <v>44523</v>
      </c>
      <c r="F64" s="74" t="s">
        <v>1971</v>
      </c>
      <c r="G64" s="12">
        <v>44527</v>
      </c>
      <c r="H64" s="75" t="s">
        <v>1972</v>
      </c>
      <c r="I64" s="15">
        <v>58</v>
      </c>
      <c r="J64" s="15">
        <v>41</v>
      </c>
      <c r="K64" s="15">
        <v>18</v>
      </c>
      <c r="L64" s="15">
        <v>9</v>
      </c>
      <c r="M64" s="79">
        <v>10.701000000000001</v>
      </c>
      <c r="N64" s="94">
        <v>10.701000000000001</v>
      </c>
      <c r="O64" s="63">
        <v>2530</v>
      </c>
      <c r="P64" s="64">
        <f>Table22457891011234567891011121314151617181920212223242526272829303132333438244454647484950515253626364656667686970[[#This Row],[PEMBULATAN]]*O64</f>
        <v>27073.530000000002</v>
      </c>
    </row>
    <row r="65" spans="1:16" ht="23.25" customHeight="1" x14ac:dyDescent="0.2">
      <c r="A65" s="13"/>
      <c r="B65" s="73"/>
      <c r="C65" s="71" t="s">
        <v>2075</v>
      </c>
      <c r="D65" s="76" t="s">
        <v>56</v>
      </c>
      <c r="E65" s="12">
        <v>44523</v>
      </c>
      <c r="F65" s="74" t="s">
        <v>1971</v>
      </c>
      <c r="G65" s="12">
        <v>44527</v>
      </c>
      <c r="H65" s="75" t="s">
        <v>1972</v>
      </c>
      <c r="I65" s="15">
        <v>61</v>
      </c>
      <c r="J65" s="15">
        <v>30</v>
      </c>
      <c r="K65" s="15">
        <v>33</v>
      </c>
      <c r="L65" s="15">
        <v>10</v>
      </c>
      <c r="M65" s="79">
        <v>15.0975</v>
      </c>
      <c r="N65" s="94">
        <v>15.0975</v>
      </c>
      <c r="O65" s="63">
        <v>2530</v>
      </c>
      <c r="P65" s="64">
        <f>Table22457891011234567891011121314151617181920212223242526272829303132333438244454647484950515253626364656667686970[[#This Row],[PEMBULATAN]]*O65</f>
        <v>38196.675000000003</v>
      </c>
    </row>
    <row r="66" spans="1:16" ht="23.25" customHeight="1" x14ac:dyDescent="0.2">
      <c r="A66" s="13"/>
      <c r="B66" s="73"/>
      <c r="C66" s="71" t="s">
        <v>2076</v>
      </c>
      <c r="D66" s="76" t="s">
        <v>56</v>
      </c>
      <c r="E66" s="12">
        <v>44523</v>
      </c>
      <c r="F66" s="74" t="s">
        <v>1971</v>
      </c>
      <c r="G66" s="12">
        <v>44527</v>
      </c>
      <c r="H66" s="75" t="s">
        <v>1972</v>
      </c>
      <c r="I66" s="15">
        <v>75</v>
      </c>
      <c r="J66" s="15">
        <v>38</v>
      </c>
      <c r="K66" s="15">
        <v>28</v>
      </c>
      <c r="L66" s="15">
        <v>12</v>
      </c>
      <c r="M66" s="79">
        <v>19.95</v>
      </c>
      <c r="N66" s="94">
        <v>19.95</v>
      </c>
      <c r="O66" s="63">
        <v>2530</v>
      </c>
      <c r="P66" s="64">
        <f>Table22457891011234567891011121314151617181920212223242526272829303132333438244454647484950515253626364656667686970[[#This Row],[PEMBULATAN]]*O66</f>
        <v>50473.5</v>
      </c>
    </row>
    <row r="67" spans="1:16" ht="23.25" customHeight="1" x14ac:dyDescent="0.2">
      <c r="A67" s="13"/>
      <c r="B67" s="73"/>
      <c r="C67" s="71" t="s">
        <v>2077</v>
      </c>
      <c r="D67" s="76" t="s">
        <v>56</v>
      </c>
      <c r="E67" s="12">
        <v>44523</v>
      </c>
      <c r="F67" s="74" t="s">
        <v>1971</v>
      </c>
      <c r="G67" s="12">
        <v>44527</v>
      </c>
      <c r="H67" s="75" t="s">
        <v>1972</v>
      </c>
      <c r="I67" s="15">
        <v>71</v>
      </c>
      <c r="J67" s="15">
        <v>27</v>
      </c>
      <c r="K67" s="15">
        <v>18</v>
      </c>
      <c r="L67" s="15">
        <v>5</v>
      </c>
      <c r="M67" s="79">
        <v>8.6265000000000001</v>
      </c>
      <c r="N67" s="94">
        <v>8.6265000000000001</v>
      </c>
      <c r="O67" s="63">
        <v>2530</v>
      </c>
      <c r="P67" s="64">
        <f>Table22457891011234567891011121314151617181920212223242526272829303132333438244454647484950515253626364656667686970[[#This Row],[PEMBULATAN]]*O67</f>
        <v>21825.045000000002</v>
      </c>
    </row>
    <row r="68" spans="1:16" ht="23.25" customHeight="1" x14ac:dyDescent="0.2">
      <c r="A68" s="13"/>
      <c r="B68" s="73"/>
      <c r="C68" s="71" t="s">
        <v>2078</v>
      </c>
      <c r="D68" s="76" t="s">
        <v>56</v>
      </c>
      <c r="E68" s="12">
        <v>44523</v>
      </c>
      <c r="F68" s="74" t="s">
        <v>1971</v>
      </c>
      <c r="G68" s="12">
        <v>44527</v>
      </c>
      <c r="H68" s="75" t="s">
        <v>1972</v>
      </c>
      <c r="I68" s="15">
        <v>52</v>
      </c>
      <c r="J68" s="15">
        <v>43</v>
      </c>
      <c r="K68" s="15">
        <v>24</v>
      </c>
      <c r="L68" s="15">
        <v>3</v>
      </c>
      <c r="M68" s="79">
        <v>13.416</v>
      </c>
      <c r="N68" s="94">
        <v>14</v>
      </c>
      <c r="O68" s="63">
        <v>2530</v>
      </c>
      <c r="P68" s="64">
        <f>Table22457891011234567891011121314151617181920212223242526272829303132333438244454647484950515253626364656667686970[[#This Row],[PEMBULATAN]]*O68</f>
        <v>35420</v>
      </c>
    </row>
    <row r="69" spans="1:16" ht="23.25" customHeight="1" x14ac:dyDescent="0.2">
      <c r="A69" s="13"/>
      <c r="B69" s="73"/>
      <c r="C69" s="71" t="s">
        <v>2079</v>
      </c>
      <c r="D69" s="76" t="s">
        <v>56</v>
      </c>
      <c r="E69" s="12">
        <v>44523</v>
      </c>
      <c r="F69" s="74" t="s">
        <v>1971</v>
      </c>
      <c r="G69" s="12">
        <v>44527</v>
      </c>
      <c r="H69" s="75" t="s">
        <v>1972</v>
      </c>
      <c r="I69" s="15">
        <v>42</v>
      </c>
      <c r="J69" s="15">
        <v>28</v>
      </c>
      <c r="K69" s="15">
        <v>26</v>
      </c>
      <c r="L69" s="15">
        <v>10</v>
      </c>
      <c r="M69" s="79">
        <v>7.6440000000000001</v>
      </c>
      <c r="N69" s="94">
        <v>10</v>
      </c>
      <c r="O69" s="63">
        <v>2530</v>
      </c>
      <c r="P69" s="64">
        <f>Table22457891011234567891011121314151617181920212223242526272829303132333438244454647484950515253626364656667686970[[#This Row],[PEMBULATAN]]*O69</f>
        <v>25300</v>
      </c>
    </row>
    <row r="70" spans="1:16" ht="23.25" customHeight="1" x14ac:dyDescent="0.2">
      <c r="A70" s="13"/>
      <c r="B70" s="73"/>
      <c r="C70" s="71" t="s">
        <v>2080</v>
      </c>
      <c r="D70" s="76" t="s">
        <v>56</v>
      </c>
      <c r="E70" s="12">
        <v>44523</v>
      </c>
      <c r="F70" s="74" t="s">
        <v>1971</v>
      </c>
      <c r="G70" s="12">
        <v>44527</v>
      </c>
      <c r="H70" s="75" t="s">
        <v>1972</v>
      </c>
      <c r="I70" s="15">
        <v>61</v>
      </c>
      <c r="J70" s="15">
        <v>58</v>
      </c>
      <c r="K70" s="15">
        <v>48</v>
      </c>
      <c r="L70" s="15">
        <v>10</v>
      </c>
      <c r="M70" s="79">
        <v>42.456000000000003</v>
      </c>
      <c r="N70" s="94">
        <v>43</v>
      </c>
      <c r="O70" s="63">
        <v>2530</v>
      </c>
      <c r="P70" s="64">
        <f>Table22457891011234567891011121314151617181920212223242526272829303132333438244454647484950515253626364656667686970[[#This Row],[PEMBULATAN]]*O70</f>
        <v>108790</v>
      </c>
    </row>
    <row r="71" spans="1:16" ht="23.25" customHeight="1" x14ac:dyDescent="0.2">
      <c r="A71" s="13"/>
      <c r="B71" s="73"/>
      <c r="C71" s="71" t="s">
        <v>2081</v>
      </c>
      <c r="D71" s="76" t="s">
        <v>56</v>
      </c>
      <c r="E71" s="12">
        <v>44523</v>
      </c>
      <c r="F71" s="74" t="s">
        <v>1971</v>
      </c>
      <c r="G71" s="12">
        <v>44527</v>
      </c>
      <c r="H71" s="75" t="s">
        <v>1972</v>
      </c>
      <c r="I71" s="15">
        <v>40</v>
      </c>
      <c r="J71" s="15">
        <v>36</v>
      </c>
      <c r="K71" s="15">
        <v>21</v>
      </c>
      <c r="L71" s="15">
        <v>36</v>
      </c>
      <c r="M71" s="79">
        <v>7.56</v>
      </c>
      <c r="N71" s="94">
        <v>36</v>
      </c>
      <c r="O71" s="63">
        <v>2530</v>
      </c>
      <c r="P71" s="64">
        <f>Table22457891011234567891011121314151617181920212223242526272829303132333438244454647484950515253626364656667686970[[#This Row],[PEMBULATAN]]*O71</f>
        <v>91080</v>
      </c>
    </row>
    <row r="72" spans="1:16" ht="23.25" customHeight="1" x14ac:dyDescent="0.2">
      <c r="A72" s="13"/>
      <c r="B72" s="73"/>
      <c r="C72" s="71" t="s">
        <v>2082</v>
      </c>
      <c r="D72" s="76" t="s">
        <v>56</v>
      </c>
      <c r="E72" s="12">
        <v>44523</v>
      </c>
      <c r="F72" s="74" t="s">
        <v>1971</v>
      </c>
      <c r="G72" s="12">
        <v>44527</v>
      </c>
      <c r="H72" s="75" t="s">
        <v>1972</v>
      </c>
      <c r="I72" s="15">
        <v>92</v>
      </c>
      <c r="J72" s="15">
        <v>42</v>
      </c>
      <c r="K72" s="15">
        <v>38</v>
      </c>
      <c r="L72" s="15">
        <v>36</v>
      </c>
      <c r="M72" s="79">
        <v>36.707999999999998</v>
      </c>
      <c r="N72" s="94">
        <v>36.707999999999998</v>
      </c>
      <c r="O72" s="63">
        <v>2530</v>
      </c>
      <c r="P72" s="64">
        <f>Table22457891011234567891011121314151617181920212223242526272829303132333438244454647484950515253626364656667686970[[#This Row],[PEMBULATAN]]*O72</f>
        <v>92871.239999999991</v>
      </c>
    </row>
    <row r="73" spans="1:16" ht="23.25" customHeight="1" x14ac:dyDescent="0.2">
      <c r="A73" s="13"/>
      <c r="B73" s="73"/>
      <c r="C73" s="71" t="s">
        <v>2083</v>
      </c>
      <c r="D73" s="76" t="s">
        <v>56</v>
      </c>
      <c r="E73" s="12">
        <v>44523</v>
      </c>
      <c r="F73" s="74" t="s">
        <v>1971</v>
      </c>
      <c r="G73" s="12">
        <v>44527</v>
      </c>
      <c r="H73" s="75" t="s">
        <v>1972</v>
      </c>
      <c r="I73" s="15">
        <v>61</v>
      </c>
      <c r="J73" s="15">
        <v>42</v>
      </c>
      <c r="K73" s="15">
        <v>31</v>
      </c>
      <c r="L73" s="15">
        <v>20</v>
      </c>
      <c r="M73" s="79">
        <v>19.855499999999999</v>
      </c>
      <c r="N73" s="94">
        <v>20</v>
      </c>
      <c r="O73" s="63">
        <v>2530</v>
      </c>
      <c r="P73" s="64">
        <f>Table22457891011234567891011121314151617181920212223242526272829303132333438244454647484950515253626364656667686970[[#This Row],[PEMBULATAN]]*O73</f>
        <v>50600</v>
      </c>
    </row>
    <row r="74" spans="1:16" ht="23.25" customHeight="1" x14ac:dyDescent="0.2">
      <c r="A74" s="13"/>
      <c r="B74" s="73"/>
      <c r="C74" s="71" t="s">
        <v>2084</v>
      </c>
      <c r="D74" s="76" t="s">
        <v>56</v>
      </c>
      <c r="E74" s="12">
        <v>44523</v>
      </c>
      <c r="F74" s="74" t="s">
        <v>1971</v>
      </c>
      <c r="G74" s="12">
        <v>44527</v>
      </c>
      <c r="H74" s="75" t="s">
        <v>1972</v>
      </c>
      <c r="I74" s="15">
        <v>54</v>
      </c>
      <c r="J74" s="15">
        <v>54</v>
      </c>
      <c r="K74" s="15">
        <v>48</v>
      </c>
      <c r="L74" s="15">
        <v>10</v>
      </c>
      <c r="M74" s="79">
        <v>34.991999999999997</v>
      </c>
      <c r="N74" s="94">
        <v>34.991999999999997</v>
      </c>
      <c r="O74" s="63">
        <v>2530</v>
      </c>
      <c r="P74" s="64">
        <f>Table22457891011234567891011121314151617181920212223242526272829303132333438244454647484950515253626364656667686970[[#This Row],[PEMBULATAN]]*O74</f>
        <v>88529.76</v>
      </c>
    </row>
    <row r="75" spans="1:16" ht="23.25" customHeight="1" x14ac:dyDescent="0.2">
      <c r="A75" s="13"/>
      <c r="B75" s="73"/>
      <c r="C75" s="71" t="s">
        <v>2085</v>
      </c>
      <c r="D75" s="76" t="s">
        <v>56</v>
      </c>
      <c r="E75" s="12">
        <v>44523</v>
      </c>
      <c r="F75" s="74" t="s">
        <v>1971</v>
      </c>
      <c r="G75" s="12">
        <v>44527</v>
      </c>
      <c r="H75" s="75" t="s">
        <v>1972</v>
      </c>
      <c r="I75" s="15">
        <v>61</v>
      </c>
      <c r="J75" s="15">
        <v>42</v>
      </c>
      <c r="K75" s="15">
        <v>26</v>
      </c>
      <c r="L75" s="15">
        <v>2</v>
      </c>
      <c r="M75" s="79">
        <v>16.652999999999999</v>
      </c>
      <c r="N75" s="94">
        <v>16.652999999999999</v>
      </c>
      <c r="O75" s="63">
        <v>2530</v>
      </c>
      <c r="P75" s="64">
        <f>Table22457891011234567891011121314151617181920212223242526272829303132333438244454647484950515253626364656667686970[[#This Row],[PEMBULATAN]]*O75</f>
        <v>42132.09</v>
      </c>
    </row>
    <row r="76" spans="1:16" ht="23.25" customHeight="1" x14ac:dyDescent="0.2">
      <c r="A76" s="13"/>
      <c r="B76" s="73"/>
      <c r="C76" s="71" t="s">
        <v>2086</v>
      </c>
      <c r="D76" s="76" t="s">
        <v>56</v>
      </c>
      <c r="E76" s="12">
        <v>44523</v>
      </c>
      <c r="F76" s="74" t="s">
        <v>1971</v>
      </c>
      <c r="G76" s="12">
        <v>44527</v>
      </c>
      <c r="H76" s="75" t="s">
        <v>1972</v>
      </c>
      <c r="I76" s="15">
        <v>84</v>
      </c>
      <c r="J76" s="15">
        <v>52</v>
      </c>
      <c r="K76" s="15">
        <v>13</v>
      </c>
      <c r="L76" s="15">
        <v>10</v>
      </c>
      <c r="M76" s="79">
        <v>14.196</v>
      </c>
      <c r="N76" s="94">
        <v>14.196</v>
      </c>
      <c r="O76" s="63">
        <v>2530</v>
      </c>
      <c r="P76" s="64">
        <f>Table22457891011234567891011121314151617181920212223242526272829303132333438244454647484950515253626364656667686970[[#This Row],[PEMBULATAN]]*O76</f>
        <v>35915.879999999997</v>
      </c>
    </row>
    <row r="77" spans="1:16" ht="23.25" customHeight="1" x14ac:dyDescent="0.2">
      <c r="A77" s="13"/>
      <c r="B77" s="73"/>
      <c r="C77" s="71" t="s">
        <v>2087</v>
      </c>
      <c r="D77" s="76" t="s">
        <v>56</v>
      </c>
      <c r="E77" s="12">
        <v>44523</v>
      </c>
      <c r="F77" s="74" t="s">
        <v>1971</v>
      </c>
      <c r="G77" s="12">
        <v>44527</v>
      </c>
      <c r="H77" s="75" t="s">
        <v>1972</v>
      </c>
      <c r="I77" s="15">
        <v>90</v>
      </c>
      <c r="J77" s="15">
        <v>36</v>
      </c>
      <c r="K77" s="15">
        <v>23</v>
      </c>
      <c r="L77" s="15">
        <v>10</v>
      </c>
      <c r="M77" s="79">
        <v>18.63</v>
      </c>
      <c r="N77" s="94">
        <v>18.63</v>
      </c>
      <c r="O77" s="63">
        <v>2530</v>
      </c>
      <c r="P77" s="64">
        <f>Table22457891011234567891011121314151617181920212223242526272829303132333438244454647484950515253626364656667686970[[#This Row],[PEMBULATAN]]*O77</f>
        <v>47133.899999999994</v>
      </c>
    </row>
    <row r="78" spans="1:16" ht="23.25" customHeight="1" x14ac:dyDescent="0.2">
      <c r="A78" s="13"/>
      <c r="B78" s="73"/>
      <c r="C78" s="71" t="s">
        <v>2088</v>
      </c>
      <c r="D78" s="76" t="s">
        <v>56</v>
      </c>
      <c r="E78" s="12">
        <v>44523</v>
      </c>
      <c r="F78" s="74" t="s">
        <v>1971</v>
      </c>
      <c r="G78" s="12">
        <v>44527</v>
      </c>
      <c r="H78" s="75" t="s">
        <v>1972</v>
      </c>
      <c r="I78" s="15">
        <v>46</v>
      </c>
      <c r="J78" s="15">
        <v>32</v>
      </c>
      <c r="K78" s="15">
        <v>20</v>
      </c>
      <c r="L78" s="15">
        <v>18</v>
      </c>
      <c r="M78" s="79">
        <v>7.36</v>
      </c>
      <c r="N78" s="94">
        <v>19</v>
      </c>
      <c r="O78" s="63">
        <v>2530</v>
      </c>
      <c r="P78" s="64">
        <f>Table22457891011234567891011121314151617181920212223242526272829303132333438244454647484950515253626364656667686970[[#This Row],[PEMBULATAN]]*O78</f>
        <v>48070</v>
      </c>
    </row>
    <row r="79" spans="1:16" ht="23.25" customHeight="1" x14ac:dyDescent="0.2">
      <c r="A79" s="13"/>
      <c r="B79" s="73"/>
      <c r="C79" s="71" t="s">
        <v>2089</v>
      </c>
      <c r="D79" s="76" t="s">
        <v>56</v>
      </c>
      <c r="E79" s="12">
        <v>44523</v>
      </c>
      <c r="F79" s="74" t="s">
        <v>1971</v>
      </c>
      <c r="G79" s="12">
        <v>44527</v>
      </c>
      <c r="H79" s="75" t="s">
        <v>1972</v>
      </c>
      <c r="I79" s="15">
        <v>62</v>
      </c>
      <c r="J79" s="15">
        <v>36</v>
      </c>
      <c r="K79" s="15">
        <v>27</v>
      </c>
      <c r="L79" s="15">
        <v>9</v>
      </c>
      <c r="M79" s="79">
        <v>15.066000000000001</v>
      </c>
      <c r="N79" s="94">
        <v>15.066000000000001</v>
      </c>
      <c r="O79" s="63">
        <v>2530</v>
      </c>
      <c r="P79" s="64">
        <f>Table22457891011234567891011121314151617181920212223242526272829303132333438244454647484950515253626364656667686970[[#This Row],[PEMBULATAN]]*O79</f>
        <v>38116.980000000003</v>
      </c>
    </row>
    <row r="80" spans="1:16" ht="23.25" customHeight="1" x14ac:dyDescent="0.2">
      <c r="A80" s="13"/>
      <c r="B80" s="73"/>
      <c r="C80" s="71" t="s">
        <v>2090</v>
      </c>
      <c r="D80" s="76" t="s">
        <v>56</v>
      </c>
      <c r="E80" s="12">
        <v>44523</v>
      </c>
      <c r="F80" s="74" t="s">
        <v>1971</v>
      </c>
      <c r="G80" s="12">
        <v>44527</v>
      </c>
      <c r="H80" s="75" t="s">
        <v>1972</v>
      </c>
      <c r="I80" s="15">
        <v>86</v>
      </c>
      <c r="J80" s="15">
        <v>35</v>
      </c>
      <c r="K80" s="15">
        <v>6</v>
      </c>
      <c r="L80" s="15">
        <v>2</v>
      </c>
      <c r="M80" s="79">
        <v>4.5149999999999997</v>
      </c>
      <c r="N80" s="94">
        <v>4.5149999999999997</v>
      </c>
      <c r="O80" s="63">
        <v>2530</v>
      </c>
      <c r="P80" s="64">
        <f>Table22457891011234567891011121314151617181920212223242526272829303132333438244454647484950515253626364656667686970[[#This Row],[PEMBULATAN]]*O80</f>
        <v>11422.949999999999</v>
      </c>
    </row>
    <row r="81" spans="1:16" ht="23.25" customHeight="1" x14ac:dyDescent="0.2">
      <c r="A81" s="13"/>
      <c r="B81" s="73"/>
      <c r="C81" s="71" t="s">
        <v>2091</v>
      </c>
      <c r="D81" s="76" t="s">
        <v>56</v>
      </c>
      <c r="E81" s="12">
        <v>44523</v>
      </c>
      <c r="F81" s="74" t="s">
        <v>1971</v>
      </c>
      <c r="G81" s="12">
        <v>44527</v>
      </c>
      <c r="H81" s="75" t="s">
        <v>1972</v>
      </c>
      <c r="I81" s="15">
        <v>57</v>
      </c>
      <c r="J81" s="15">
        <v>38</v>
      </c>
      <c r="K81" s="15">
        <v>21</v>
      </c>
      <c r="L81" s="15">
        <v>10</v>
      </c>
      <c r="M81" s="79">
        <v>11.371499999999999</v>
      </c>
      <c r="N81" s="94">
        <v>12</v>
      </c>
      <c r="O81" s="63">
        <v>2530</v>
      </c>
      <c r="P81" s="64">
        <f>Table22457891011234567891011121314151617181920212223242526272829303132333438244454647484950515253626364656667686970[[#This Row],[PEMBULATAN]]*O81</f>
        <v>30360</v>
      </c>
    </row>
    <row r="82" spans="1:16" ht="23.25" customHeight="1" x14ac:dyDescent="0.2">
      <c r="A82" s="13"/>
      <c r="B82" s="73"/>
      <c r="C82" s="71" t="s">
        <v>2092</v>
      </c>
      <c r="D82" s="76" t="s">
        <v>56</v>
      </c>
      <c r="E82" s="12">
        <v>44523</v>
      </c>
      <c r="F82" s="74" t="s">
        <v>1971</v>
      </c>
      <c r="G82" s="12">
        <v>44527</v>
      </c>
      <c r="H82" s="75" t="s">
        <v>1972</v>
      </c>
      <c r="I82" s="15">
        <v>114</v>
      </c>
      <c r="J82" s="15">
        <v>22</v>
      </c>
      <c r="K82" s="15">
        <v>6</v>
      </c>
      <c r="L82" s="15">
        <v>3</v>
      </c>
      <c r="M82" s="79">
        <v>3.762</v>
      </c>
      <c r="N82" s="94">
        <v>3.762</v>
      </c>
      <c r="O82" s="63">
        <v>2530</v>
      </c>
      <c r="P82" s="64">
        <f>Table22457891011234567891011121314151617181920212223242526272829303132333438244454647484950515253626364656667686970[[#This Row],[PEMBULATAN]]*O82</f>
        <v>9517.86</v>
      </c>
    </row>
    <row r="83" spans="1:16" ht="23.25" customHeight="1" x14ac:dyDescent="0.2">
      <c r="A83" s="13"/>
      <c r="B83" s="73"/>
      <c r="C83" s="71" t="s">
        <v>2093</v>
      </c>
      <c r="D83" s="76" t="s">
        <v>56</v>
      </c>
      <c r="E83" s="12">
        <v>44523</v>
      </c>
      <c r="F83" s="74" t="s">
        <v>1971</v>
      </c>
      <c r="G83" s="12">
        <v>44527</v>
      </c>
      <c r="H83" s="75" t="s">
        <v>1972</v>
      </c>
      <c r="I83" s="15">
        <v>100</v>
      </c>
      <c r="J83" s="15">
        <v>18</v>
      </c>
      <c r="K83" s="15">
        <v>18</v>
      </c>
      <c r="L83" s="15">
        <v>4</v>
      </c>
      <c r="M83" s="79">
        <v>8.1</v>
      </c>
      <c r="N83" s="94">
        <v>8.1</v>
      </c>
      <c r="O83" s="63">
        <v>2530</v>
      </c>
      <c r="P83" s="64">
        <f>Table22457891011234567891011121314151617181920212223242526272829303132333438244454647484950515253626364656667686970[[#This Row],[PEMBULATAN]]*O83</f>
        <v>20493</v>
      </c>
    </row>
    <row r="84" spans="1:16" ht="23.25" customHeight="1" x14ac:dyDescent="0.2">
      <c r="A84" s="13"/>
      <c r="B84" s="73"/>
      <c r="C84" s="71" t="s">
        <v>2094</v>
      </c>
      <c r="D84" s="76" t="s">
        <v>56</v>
      </c>
      <c r="E84" s="12">
        <v>44523</v>
      </c>
      <c r="F84" s="74" t="s">
        <v>1971</v>
      </c>
      <c r="G84" s="12">
        <v>44527</v>
      </c>
      <c r="H84" s="75" t="s">
        <v>1972</v>
      </c>
      <c r="I84" s="15">
        <v>78</v>
      </c>
      <c r="J84" s="15">
        <v>27</v>
      </c>
      <c r="K84" s="15">
        <v>11</v>
      </c>
      <c r="L84" s="15">
        <v>5</v>
      </c>
      <c r="M84" s="79">
        <v>5.7915000000000001</v>
      </c>
      <c r="N84" s="94">
        <v>5.7915000000000001</v>
      </c>
      <c r="O84" s="63">
        <v>2530</v>
      </c>
      <c r="P84" s="64">
        <f>Table22457891011234567891011121314151617181920212223242526272829303132333438244454647484950515253626364656667686970[[#This Row],[PEMBULATAN]]*O84</f>
        <v>14652.495000000001</v>
      </c>
    </row>
    <row r="85" spans="1:16" ht="23.25" customHeight="1" x14ac:dyDescent="0.2">
      <c r="A85" s="13"/>
      <c r="B85" s="73"/>
      <c r="C85" s="71" t="s">
        <v>2095</v>
      </c>
      <c r="D85" s="76" t="s">
        <v>56</v>
      </c>
      <c r="E85" s="12">
        <v>44523</v>
      </c>
      <c r="F85" s="74" t="s">
        <v>1971</v>
      </c>
      <c r="G85" s="12">
        <v>44527</v>
      </c>
      <c r="H85" s="75" t="s">
        <v>1972</v>
      </c>
      <c r="I85" s="15">
        <v>127</v>
      </c>
      <c r="J85" s="15">
        <v>51</v>
      </c>
      <c r="K85" s="15">
        <v>14</v>
      </c>
      <c r="L85" s="15">
        <v>4</v>
      </c>
      <c r="M85" s="79">
        <v>22.669499999999999</v>
      </c>
      <c r="N85" s="94">
        <v>22.669499999999999</v>
      </c>
      <c r="O85" s="63">
        <v>2530</v>
      </c>
      <c r="P85" s="64">
        <f>Table22457891011234567891011121314151617181920212223242526272829303132333438244454647484950515253626364656667686970[[#This Row],[PEMBULATAN]]*O85</f>
        <v>57353.834999999999</v>
      </c>
    </row>
    <row r="86" spans="1:16" ht="23.25" customHeight="1" x14ac:dyDescent="0.2">
      <c r="A86" s="13"/>
      <c r="B86" s="73"/>
      <c r="C86" s="71" t="s">
        <v>2096</v>
      </c>
      <c r="D86" s="76" t="s">
        <v>56</v>
      </c>
      <c r="E86" s="12">
        <v>44523</v>
      </c>
      <c r="F86" s="74" t="s">
        <v>1971</v>
      </c>
      <c r="G86" s="12">
        <v>44527</v>
      </c>
      <c r="H86" s="75" t="s">
        <v>1972</v>
      </c>
      <c r="I86" s="15">
        <v>57</v>
      </c>
      <c r="J86" s="15">
        <v>45</v>
      </c>
      <c r="K86" s="15">
        <v>50</v>
      </c>
      <c r="L86" s="15">
        <v>14</v>
      </c>
      <c r="M86" s="79">
        <v>32.0625</v>
      </c>
      <c r="N86" s="94">
        <v>32.0625</v>
      </c>
      <c r="O86" s="63">
        <v>2530</v>
      </c>
      <c r="P86" s="64">
        <f>Table22457891011234567891011121314151617181920212223242526272829303132333438244454647484950515253626364656667686970[[#This Row],[PEMBULATAN]]*O86</f>
        <v>81118.125</v>
      </c>
    </row>
    <row r="87" spans="1:16" ht="23.25" customHeight="1" x14ac:dyDescent="0.2">
      <c r="A87" s="13"/>
      <c r="B87" s="73"/>
      <c r="C87" s="71" t="s">
        <v>2097</v>
      </c>
      <c r="D87" s="76" t="s">
        <v>56</v>
      </c>
      <c r="E87" s="12">
        <v>44523</v>
      </c>
      <c r="F87" s="74" t="s">
        <v>1971</v>
      </c>
      <c r="G87" s="12">
        <v>44527</v>
      </c>
      <c r="H87" s="75" t="s">
        <v>1972</v>
      </c>
      <c r="I87" s="15">
        <v>51</v>
      </c>
      <c r="J87" s="15">
        <v>48</v>
      </c>
      <c r="K87" s="15">
        <v>43</v>
      </c>
      <c r="L87" s="15">
        <v>19</v>
      </c>
      <c r="M87" s="79">
        <v>26.315999999999999</v>
      </c>
      <c r="N87" s="94">
        <v>27</v>
      </c>
      <c r="O87" s="63">
        <v>2530</v>
      </c>
      <c r="P87" s="64">
        <f>Table22457891011234567891011121314151617181920212223242526272829303132333438244454647484950515253626364656667686970[[#This Row],[PEMBULATAN]]*O87</f>
        <v>68310</v>
      </c>
    </row>
    <row r="88" spans="1:16" ht="23.25" customHeight="1" x14ac:dyDescent="0.2">
      <c r="A88" s="13"/>
      <c r="B88" s="73"/>
      <c r="C88" s="71" t="s">
        <v>2098</v>
      </c>
      <c r="D88" s="76" t="s">
        <v>56</v>
      </c>
      <c r="E88" s="12">
        <v>44523</v>
      </c>
      <c r="F88" s="74" t="s">
        <v>1971</v>
      </c>
      <c r="G88" s="12">
        <v>44527</v>
      </c>
      <c r="H88" s="75" t="s">
        <v>1972</v>
      </c>
      <c r="I88" s="15">
        <v>62</v>
      </c>
      <c r="J88" s="15">
        <v>30</v>
      </c>
      <c r="K88" s="15">
        <v>21</v>
      </c>
      <c r="L88" s="15">
        <v>4</v>
      </c>
      <c r="M88" s="79">
        <v>9.7650000000000006</v>
      </c>
      <c r="N88" s="94">
        <v>9.7650000000000006</v>
      </c>
      <c r="O88" s="63">
        <v>2530</v>
      </c>
      <c r="P88" s="64">
        <f>Table22457891011234567891011121314151617181920212223242526272829303132333438244454647484950515253626364656667686970[[#This Row],[PEMBULATAN]]*O88</f>
        <v>24705.45</v>
      </c>
    </row>
    <row r="89" spans="1:16" ht="23.25" customHeight="1" x14ac:dyDescent="0.2">
      <c r="A89" s="13"/>
      <c r="B89" s="73"/>
      <c r="C89" s="71" t="s">
        <v>2099</v>
      </c>
      <c r="D89" s="76" t="s">
        <v>56</v>
      </c>
      <c r="E89" s="12">
        <v>44523</v>
      </c>
      <c r="F89" s="74" t="s">
        <v>1971</v>
      </c>
      <c r="G89" s="12">
        <v>44527</v>
      </c>
      <c r="H89" s="75" t="s">
        <v>1972</v>
      </c>
      <c r="I89" s="15">
        <v>44</v>
      </c>
      <c r="J89" s="15">
        <v>34</v>
      </c>
      <c r="K89" s="15">
        <v>33</v>
      </c>
      <c r="L89" s="15">
        <v>8</v>
      </c>
      <c r="M89" s="79">
        <v>12.342000000000001</v>
      </c>
      <c r="N89" s="94">
        <v>13</v>
      </c>
      <c r="O89" s="63">
        <v>2530</v>
      </c>
      <c r="P89" s="64">
        <f>Table22457891011234567891011121314151617181920212223242526272829303132333438244454647484950515253626364656667686970[[#This Row],[PEMBULATAN]]*O89</f>
        <v>32890</v>
      </c>
    </row>
    <row r="90" spans="1:16" ht="23.25" customHeight="1" x14ac:dyDescent="0.2">
      <c r="A90" s="13"/>
      <c r="B90" s="73"/>
      <c r="C90" s="71" t="s">
        <v>2100</v>
      </c>
      <c r="D90" s="76" t="s">
        <v>56</v>
      </c>
      <c r="E90" s="12">
        <v>44523</v>
      </c>
      <c r="F90" s="74" t="s">
        <v>1971</v>
      </c>
      <c r="G90" s="12">
        <v>44527</v>
      </c>
      <c r="H90" s="75" t="s">
        <v>1972</v>
      </c>
      <c r="I90" s="15">
        <v>54</v>
      </c>
      <c r="J90" s="15">
        <v>42</v>
      </c>
      <c r="K90" s="15">
        <v>21</v>
      </c>
      <c r="L90" s="15">
        <v>2</v>
      </c>
      <c r="M90" s="79">
        <v>11.907</v>
      </c>
      <c r="N90" s="94">
        <v>11.907</v>
      </c>
      <c r="O90" s="63">
        <v>2530</v>
      </c>
      <c r="P90" s="64">
        <f>Table22457891011234567891011121314151617181920212223242526272829303132333438244454647484950515253626364656667686970[[#This Row],[PEMBULATAN]]*O90</f>
        <v>30124.71</v>
      </c>
    </row>
    <row r="91" spans="1:16" ht="23.25" customHeight="1" x14ac:dyDescent="0.2">
      <c r="A91" s="13"/>
      <c r="B91" s="73"/>
      <c r="C91" s="71" t="s">
        <v>2101</v>
      </c>
      <c r="D91" s="76" t="s">
        <v>56</v>
      </c>
      <c r="E91" s="12">
        <v>44523</v>
      </c>
      <c r="F91" s="74" t="s">
        <v>1971</v>
      </c>
      <c r="G91" s="12">
        <v>44527</v>
      </c>
      <c r="H91" s="75" t="s">
        <v>1972</v>
      </c>
      <c r="I91" s="15">
        <v>30</v>
      </c>
      <c r="J91" s="15">
        <v>29</v>
      </c>
      <c r="K91" s="15">
        <v>21</v>
      </c>
      <c r="L91" s="15">
        <v>5</v>
      </c>
      <c r="M91" s="79">
        <v>4.5674999999999999</v>
      </c>
      <c r="N91" s="94">
        <v>5</v>
      </c>
      <c r="O91" s="63">
        <v>2530</v>
      </c>
      <c r="P91" s="64">
        <f>Table22457891011234567891011121314151617181920212223242526272829303132333438244454647484950515253626364656667686970[[#This Row],[PEMBULATAN]]*O91</f>
        <v>12650</v>
      </c>
    </row>
    <row r="92" spans="1:16" ht="23.25" customHeight="1" x14ac:dyDescent="0.2">
      <c r="A92" s="13"/>
      <c r="B92" s="73"/>
      <c r="C92" s="71" t="s">
        <v>2102</v>
      </c>
      <c r="D92" s="76" t="s">
        <v>56</v>
      </c>
      <c r="E92" s="12">
        <v>44523</v>
      </c>
      <c r="F92" s="74" t="s">
        <v>1971</v>
      </c>
      <c r="G92" s="12">
        <v>44527</v>
      </c>
      <c r="H92" s="75" t="s">
        <v>1972</v>
      </c>
      <c r="I92" s="15">
        <v>34</v>
      </c>
      <c r="J92" s="15">
        <v>28</v>
      </c>
      <c r="K92" s="15">
        <v>25</v>
      </c>
      <c r="L92" s="15">
        <v>10</v>
      </c>
      <c r="M92" s="79">
        <v>5.95</v>
      </c>
      <c r="N92" s="94">
        <v>10</v>
      </c>
      <c r="O92" s="63">
        <v>2530</v>
      </c>
      <c r="P92" s="64">
        <f>Table22457891011234567891011121314151617181920212223242526272829303132333438244454647484950515253626364656667686970[[#This Row],[PEMBULATAN]]*O92</f>
        <v>25300</v>
      </c>
    </row>
    <row r="93" spans="1:16" ht="23.25" customHeight="1" x14ac:dyDescent="0.2">
      <c r="A93" s="13"/>
      <c r="B93" s="73"/>
      <c r="C93" s="71" t="s">
        <v>2103</v>
      </c>
      <c r="D93" s="76" t="s">
        <v>56</v>
      </c>
      <c r="E93" s="12">
        <v>44523</v>
      </c>
      <c r="F93" s="74" t="s">
        <v>1971</v>
      </c>
      <c r="G93" s="12">
        <v>44527</v>
      </c>
      <c r="H93" s="75" t="s">
        <v>1972</v>
      </c>
      <c r="I93" s="15">
        <v>72</v>
      </c>
      <c r="J93" s="15">
        <v>41</v>
      </c>
      <c r="K93" s="15">
        <v>34</v>
      </c>
      <c r="L93" s="15">
        <v>4</v>
      </c>
      <c r="M93" s="79">
        <v>25.091999999999999</v>
      </c>
      <c r="N93" s="94">
        <v>25.091999999999999</v>
      </c>
      <c r="O93" s="63">
        <v>2530</v>
      </c>
      <c r="P93" s="64">
        <f>Table22457891011234567891011121314151617181920212223242526272829303132333438244454647484950515253626364656667686970[[#This Row],[PEMBULATAN]]*O93</f>
        <v>63482.759999999995</v>
      </c>
    </row>
    <row r="94" spans="1:16" ht="23.25" customHeight="1" x14ac:dyDescent="0.2">
      <c r="A94" s="13"/>
      <c r="B94" s="73"/>
      <c r="C94" s="71" t="s">
        <v>2104</v>
      </c>
      <c r="D94" s="76" t="s">
        <v>56</v>
      </c>
      <c r="E94" s="12">
        <v>44523</v>
      </c>
      <c r="F94" s="74" t="s">
        <v>1971</v>
      </c>
      <c r="G94" s="12">
        <v>44527</v>
      </c>
      <c r="H94" s="75" t="s">
        <v>1972</v>
      </c>
      <c r="I94" s="15">
        <v>45</v>
      </c>
      <c r="J94" s="15">
        <v>40</v>
      </c>
      <c r="K94" s="15">
        <v>36</v>
      </c>
      <c r="L94" s="15">
        <v>20</v>
      </c>
      <c r="M94" s="79">
        <v>16.2</v>
      </c>
      <c r="N94" s="94">
        <v>20</v>
      </c>
      <c r="O94" s="63">
        <v>2530</v>
      </c>
      <c r="P94" s="64">
        <f>Table22457891011234567891011121314151617181920212223242526272829303132333438244454647484950515253626364656667686970[[#This Row],[PEMBULATAN]]*O94</f>
        <v>50600</v>
      </c>
    </row>
    <row r="95" spans="1:16" ht="23.25" customHeight="1" x14ac:dyDescent="0.2">
      <c r="A95" s="13"/>
      <c r="B95" s="73"/>
      <c r="C95" s="71" t="s">
        <v>2105</v>
      </c>
      <c r="D95" s="76" t="s">
        <v>56</v>
      </c>
      <c r="E95" s="12">
        <v>44523</v>
      </c>
      <c r="F95" s="74" t="s">
        <v>1971</v>
      </c>
      <c r="G95" s="12">
        <v>44527</v>
      </c>
      <c r="H95" s="75" t="s">
        <v>1972</v>
      </c>
      <c r="I95" s="15">
        <v>68</v>
      </c>
      <c r="J95" s="15">
        <v>40</v>
      </c>
      <c r="K95" s="15">
        <v>32</v>
      </c>
      <c r="L95" s="15">
        <v>10</v>
      </c>
      <c r="M95" s="79">
        <v>21.76</v>
      </c>
      <c r="N95" s="94">
        <v>21.76</v>
      </c>
      <c r="O95" s="63">
        <v>2530</v>
      </c>
      <c r="P95" s="64">
        <f>Table22457891011234567891011121314151617181920212223242526272829303132333438244454647484950515253626364656667686970[[#This Row],[PEMBULATAN]]*O95</f>
        <v>55052.800000000003</v>
      </c>
    </row>
    <row r="96" spans="1:16" ht="23.25" customHeight="1" x14ac:dyDescent="0.2">
      <c r="A96" s="13"/>
      <c r="B96" s="73"/>
      <c r="C96" s="71" t="s">
        <v>2106</v>
      </c>
      <c r="D96" s="76" t="s">
        <v>56</v>
      </c>
      <c r="E96" s="12">
        <v>44523</v>
      </c>
      <c r="F96" s="74" t="s">
        <v>1971</v>
      </c>
      <c r="G96" s="12">
        <v>44527</v>
      </c>
      <c r="H96" s="75" t="s">
        <v>1972</v>
      </c>
      <c r="I96" s="15">
        <v>54</v>
      </c>
      <c r="J96" s="15">
        <v>31</v>
      </c>
      <c r="K96" s="15">
        <v>35</v>
      </c>
      <c r="L96" s="15">
        <v>8</v>
      </c>
      <c r="M96" s="79">
        <v>14.647500000000001</v>
      </c>
      <c r="N96" s="94">
        <v>14.647500000000001</v>
      </c>
      <c r="O96" s="63">
        <v>2530</v>
      </c>
      <c r="P96" s="64">
        <f>Table22457891011234567891011121314151617181920212223242526272829303132333438244454647484950515253626364656667686970[[#This Row],[PEMBULATAN]]*O96</f>
        <v>37058.175000000003</v>
      </c>
    </row>
    <row r="97" spans="1:16" ht="23.25" customHeight="1" x14ac:dyDescent="0.2">
      <c r="A97" s="13"/>
      <c r="B97" s="73"/>
      <c r="C97" s="71" t="s">
        <v>2107</v>
      </c>
      <c r="D97" s="76" t="s">
        <v>56</v>
      </c>
      <c r="E97" s="12">
        <v>44523</v>
      </c>
      <c r="F97" s="74" t="s">
        <v>1971</v>
      </c>
      <c r="G97" s="12">
        <v>44527</v>
      </c>
      <c r="H97" s="75" t="s">
        <v>1972</v>
      </c>
      <c r="I97" s="15">
        <v>68</v>
      </c>
      <c r="J97" s="15">
        <v>49</v>
      </c>
      <c r="K97" s="15">
        <v>22</v>
      </c>
      <c r="L97" s="15">
        <v>11</v>
      </c>
      <c r="M97" s="79">
        <v>18.326000000000001</v>
      </c>
      <c r="N97" s="94">
        <v>19</v>
      </c>
      <c r="O97" s="63">
        <v>2530</v>
      </c>
      <c r="P97" s="64">
        <f>Table22457891011234567891011121314151617181920212223242526272829303132333438244454647484950515253626364656667686970[[#This Row],[PEMBULATAN]]*O97</f>
        <v>48070</v>
      </c>
    </row>
    <row r="98" spans="1:16" ht="23.25" customHeight="1" x14ac:dyDescent="0.2">
      <c r="A98" s="13"/>
      <c r="B98" s="73"/>
      <c r="C98" s="71" t="s">
        <v>2108</v>
      </c>
      <c r="D98" s="76" t="s">
        <v>56</v>
      </c>
      <c r="E98" s="12">
        <v>44523</v>
      </c>
      <c r="F98" s="74" t="s">
        <v>1971</v>
      </c>
      <c r="G98" s="12">
        <v>44527</v>
      </c>
      <c r="H98" s="75" t="s">
        <v>1972</v>
      </c>
      <c r="I98" s="15">
        <v>53</v>
      </c>
      <c r="J98" s="15">
        <v>46</v>
      </c>
      <c r="K98" s="15">
        <v>35</v>
      </c>
      <c r="L98" s="15">
        <v>10</v>
      </c>
      <c r="M98" s="79">
        <v>21.3325</v>
      </c>
      <c r="N98" s="94">
        <v>22</v>
      </c>
      <c r="O98" s="63">
        <v>2530</v>
      </c>
      <c r="P98" s="64">
        <f>Table22457891011234567891011121314151617181920212223242526272829303132333438244454647484950515253626364656667686970[[#This Row],[PEMBULATAN]]*O98</f>
        <v>55660</v>
      </c>
    </row>
    <row r="99" spans="1:16" ht="23.25" customHeight="1" x14ac:dyDescent="0.2">
      <c r="A99" s="13"/>
      <c r="B99" s="73"/>
      <c r="C99" s="71" t="s">
        <v>2109</v>
      </c>
      <c r="D99" s="76" t="s">
        <v>56</v>
      </c>
      <c r="E99" s="12">
        <v>44523</v>
      </c>
      <c r="F99" s="74" t="s">
        <v>1971</v>
      </c>
      <c r="G99" s="12">
        <v>44527</v>
      </c>
      <c r="H99" s="75" t="s">
        <v>1972</v>
      </c>
      <c r="I99" s="15">
        <v>35</v>
      </c>
      <c r="J99" s="15">
        <v>37</v>
      </c>
      <c r="K99" s="15">
        <v>28</v>
      </c>
      <c r="L99" s="15">
        <v>3</v>
      </c>
      <c r="M99" s="79">
        <v>9.0649999999999995</v>
      </c>
      <c r="N99" s="94">
        <v>9.0649999999999995</v>
      </c>
      <c r="O99" s="63">
        <v>2530</v>
      </c>
      <c r="P99" s="64">
        <f>Table22457891011234567891011121314151617181920212223242526272829303132333438244454647484950515253626364656667686970[[#This Row],[PEMBULATAN]]*O99</f>
        <v>22934.449999999997</v>
      </c>
    </row>
    <row r="100" spans="1:16" ht="23.25" customHeight="1" x14ac:dyDescent="0.2">
      <c r="A100" s="13"/>
      <c r="B100" s="73"/>
      <c r="C100" s="71" t="s">
        <v>2110</v>
      </c>
      <c r="D100" s="76" t="s">
        <v>56</v>
      </c>
      <c r="E100" s="12">
        <v>44523</v>
      </c>
      <c r="F100" s="74" t="s">
        <v>1971</v>
      </c>
      <c r="G100" s="12">
        <v>44527</v>
      </c>
      <c r="H100" s="75" t="s">
        <v>1972</v>
      </c>
      <c r="I100" s="15">
        <v>67</v>
      </c>
      <c r="J100" s="15">
        <v>65</v>
      </c>
      <c r="K100" s="15">
        <v>20</v>
      </c>
      <c r="L100" s="15">
        <v>12</v>
      </c>
      <c r="M100" s="79">
        <v>21.774999999999999</v>
      </c>
      <c r="N100" s="94">
        <v>21.774999999999999</v>
      </c>
      <c r="O100" s="63">
        <v>2530</v>
      </c>
      <c r="P100" s="64">
        <f>Table22457891011234567891011121314151617181920212223242526272829303132333438244454647484950515253626364656667686970[[#This Row],[PEMBULATAN]]*O100</f>
        <v>55090.75</v>
      </c>
    </row>
    <row r="101" spans="1:16" ht="23.25" customHeight="1" x14ac:dyDescent="0.2">
      <c r="A101" s="13"/>
      <c r="B101" s="73"/>
      <c r="C101" s="71" t="s">
        <v>2111</v>
      </c>
      <c r="D101" s="76" t="s">
        <v>56</v>
      </c>
      <c r="E101" s="12">
        <v>44523</v>
      </c>
      <c r="F101" s="74" t="s">
        <v>1971</v>
      </c>
      <c r="G101" s="12">
        <v>44527</v>
      </c>
      <c r="H101" s="75" t="s">
        <v>1972</v>
      </c>
      <c r="I101" s="15">
        <v>66</v>
      </c>
      <c r="J101" s="15">
        <v>57</v>
      </c>
      <c r="K101" s="15">
        <v>41</v>
      </c>
      <c r="L101" s="15">
        <v>22</v>
      </c>
      <c r="M101" s="79">
        <v>38.560499999999998</v>
      </c>
      <c r="N101" s="94">
        <v>38.560499999999998</v>
      </c>
      <c r="O101" s="63">
        <v>2530</v>
      </c>
      <c r="P101" s="64">
        <f>Table22457891011234567891011121314151617181920212223242526272829303132333438244454647484950515253626364656667686970[[#This Row],[PEMBULATAN]]*O101</f>
        <v>97558.064999999988</v>
      </c>
    </row>
    <row r="102" spans="1:16" ht="23.25" customHeight="1" x14ac:dyDescent="0.2">
      <c r="A102" s="13"/>
      <c r="B102" s="73"/>
      <c r="C102" s="71" t="s">
        <v>2112</v>
      </c>
      <c r="D102" s="76" t="s">
        <v>56</v>
      </c>
      <c r="E102" s="12">
        <v>44523</v>
      </c>
      <c r="F102" s="74" t="s">
        <v>1971</v>
      </c>
      <c r="G102" s="12">
        <v>44527</v>
      </c>
      <c r="H102" s="75" t="s">
        <v>1972</v>
      </c>
      <c r="I102" s="15">
        <v>65</v>
      </c>
      <c r="J102" s="15">
        <v>61</v>
      </c>
      <c r="K102" s="15">
        <v>20</v>
      </c>
      <c r="L102" s="15">
        <v>7</v>
      </c>
      <c r="M102" s="79">
        <v>19.824999999999999</v>
      </c>
      <c r="N102" s="94">
        <v>19.824999999999999</v>
      </c>
      <c r="O102" s="63">
        <v>2530</v>
      </c>
      <c r="P102" s="64">
        <f>Table22457891011234567891011121314151617181920212223242526272829303132333438244454647484950515253626364656667686970[[#This Row],[PEMBULATAN]]*O102</f>
        <v>50157.25</v>
      </c>
    </row>
    <row r="103" spans="1:16" ht="23.25" customHeight="1" x14ac:dyDescent="0.2">
      <c r="A103" s="13"/>
      <c r="B103" s="73"/>
      <c r="C103" s="71" t="s">
        <v>2113</v>
      </c>
      <c r="D103" s="76" t="s">
        <v>56</v>
      </c>
      <c r="E103" s="12">
        <v>44523</v>
      </c>
      <c r="F103" s="74" t="s">
        <v>1971</v>
      </c>
      <c r="G103" s="12">
        <v>44527</v>
      </c>
      <c r="H103" s="75" t="s">
        <v>1972</v>
      </c>
      <c r="I103" s="15">
        <v>56</v>
      </c>
      <c r="J103" s="15">
        <v>38</v>
      </c>
      <c r="K103" s="15">
        <v>13</v>
      </c>
      <c r="L103" s="15">
        <v>5</v>
      </c>
      <c r="M103" s="79">
        <v>6.9160000000000004</v>
      </c>
      <c r="N103" s="94">
        <v>6.9160000000000004</v>
      </c>
      <c r="O103" s="63">
        <v>2530</v>
      </c>
      <c r="P103" s="64">
        <f>Table22457891011234567891011121314151617181920212223242526272829303132333438244454647484950515253626364656667686970[[#This Row],[PEMBULATAN]]*O103</f>
        <v>17497.48</v>
      </c>
    </row>
    <row r="104" spans="1:16" ht="23.25" customHeight="1" x14ac:dyDescent="0.2">
      <c r="A104" s="13"/>
      <c r="B104" s="73"/>
      <c r="C104" s="71" t="s">
        <v>2114</v>
      </c>
      <c r="D104" s="76" t="s">
        <v>56</v>
      </c>
      <c r="E104" s="12">
        <v>44523</v>
      </c>
      <c r="F104" s="74" t="s">
        <v>1971</v>
      </c>
      <c r="G104" s="12">
        <v>44527</v>
      </c>
      <c r="H104" s="75" t="s">
        <v>1972</v>
      </c>
      <c r="I104" s="15">
        <v>61</v>
      </c>
      <c r="J104" s="15">
        <v>58</v>
      </c>
      <c r="K104" s="15">
        <v>21</v>
      </c>
      <c r="L104" s="15">
        <v>11</v>
      </c>
      <c r="M104" s="79">
        <v>18.5745</v>
      </c>
      <c r="N104" s="94">
        <v>18.5745</v>
      </c>
      <c r="O104" s="63">
        <v>2530</v>
      </c>
      <c r="P104" s="64">
        <f>Table22457891011234567891011121314151617181920212223242526272829303132333438244454647484950515253626364656667686970[[#This Row],[PEMBULATAN]]*O104</f>
        <v>46993.485000000001</v>
      </c>
    </row>
    <row r="105" spans="1:16" ht="23.25" customHeight="1" x14ac:dyDescent="0.2">
      <c r="A105" s="13"/>
      <c r="B105" s="73"/>
      <c r="C105" s="71" t="s">
        <v>2115</v>
      </c>
      <c r="D105" s="76" t="s">
        <v>56</v>
      </c>
      <c r="E105" s="12">
        <v>44523</v>
      </c>
      <c r="F105" s="74" t="s">
        <v>1971</v>
      </c>
      <c r="G105" s="12">
        <v>44527</v>
      </c>
      <c r="H105" s="75" t="s">
        <v>1972</v>
      </c>
      <c r="I105" s="15">
        <v>20</v>
      </c>
      <c r="J105" s="15">
        <v>18</v>
      </c>
      <c r="K105" s="15">
        <v>5</v>
      </c>
      <c r="L105" s="15">
        <v>1</v>
      </c>
      <c r="M105" s="79">
        <v>0.45</v>
      </c>
      <c r="N105" s="94">
        <v>2</v>
      </c>
      <c r="O105" s="63">
        <v>2530</v>
      </c>
      <c r="P105" s="64">
        <f>Table22457891011234567891011121314151617181920212223242526272829303132333438244454647484950515253626364656667686970[[#This Row],[PEMBULATAN]]*O105</f>
        <v>5060</v>
      </c>
    </row>
    <row r="106" spans="1:16" ht="23.25" customHeight="1" x14ac:dyDescent="0.2">
      <c r="A106" s="13"/>
      <c r="B106" s="73"/>
      <c r="C106" s="71" t="s">
        <v>2116</v>
      </c>
      <c r="D106" s="76" t="s">
        <v>56</v>
      </c>
      <c r="E106" s="12">
        <v>44523</v>
      </c>
      <c r="F106" s="74" t="s">
        <v>1971</v>
      </c>
      <c r="G106" s="12">
        <v>44527</v>
      </c>
      <c r="H106" s="75" t="s">
        <v>1972</v>
      </c>
      <c r="I106" s="15">
        <v>88</v>
      </c>
      <c r="J106" s="15">
        <v>52</v>
      </c>
      <c r="K106" s="15">
        <v>21</v>
      </c>
      <c r="L106" s="15">
        <v>9</v>
      </c>
      <c r="M106" s="79">
        <v>24.024000000000001</v>
      </c>
      <c r="N106" s="94">
        <v>24.024000000000001</v>
      </c>
      <c r="O106" s="63">
        <v>2530</v>
      </c>
      <c r="P106" s="64">
        <f>Table22457891011234567891011121314151617181920212223242526272829303132333438244454647484950515253626364656667686970[[#This Row],[PEMBULATAN]]*O106</f>
        <v>60780.72</v>
      </c>
    </row>
    <row r="107" spans="1:16" ht="23.25" customHeight="1" x14ac:dyDescent="0.2">
      <c r="A107" s="13"/>
      <c r="B107" s="73"/>
      <c r="C107" s="71" t="s">
        <v>2117</v>
      </c>
      <c r="D107" s="76" t="s">
        <v>56</v>
      </c>
      <c r="E107" s="12">
        <v>44523</v>
      </c>
      <c r="F107" s="74" t="s">
        <v>1971</v>
      </c>
      <c r="G107" s="12">
        <v>44527</v>
      </c>
      <c r="H107" s="75" t="s">
        <v>1972</v>
      </c>
      <c r="I107" s="15">
        <v>98</v>
      </c>
      <c r="J107" s="15">
        <v>62</v>
      </c>
      <c r="K107" s="15">
        <v>31</v>
      </c>
      <c r="L107" s="15">
        <v>20</v>
      </c>
      <c r="M107" s="79">
        <v>47.088999999999999</v>
      </c>
      <c r="N107" s="94">
        <v>47.088999999999999</v>
      </c>
      <c r="O107" s="63">
        <v>2530</v>
      </c>
      <c r="P107" s="64">
        <f>Table22457891011234567891011121314151617181920212223242526272829303132333438244454647484950515253626364656667686970[[#This Row],[PEMBULATAN]]*O107</f>
        <v>119135.17</v>
      </c>
    </row>
    <row r="108" spans="1:16" ht="23.25" customHeight="1" x14ac:dyDescent="0.2">
      <c r="A108" s="13"/>
      <c r="B108" s="73"/>
      <c r="C108" s="71" t="s">
        <v>2118</v>
      </c>
      <c r="D108" s="76" t="s">
        <v>56</v>
      </c>
      <c r="E108" s="12">
        <v>44523</v>
      </c>
      <c r="F108" s="74" t="s">
        <v>1971</v>
      </c>
      <c r="G108" s="12">
        <v>44527</v>
      </c>
      <c r="H108" s="75" t="s">
        <v>1972</v>
      </c>
      <c r="I108" s="15">
        <v>85</v>
      </c>
      <c r="J108" s="15">
        <v>51</v>
      </c>
      <c r="K108" s="15">
        <v>45</v>
      </c>
      <c r="L108" s="15">
        <v>16</v>
      </c>
      <c r="M108" s="79">
        <v>48.768749999999997</v>
      </c>
      <c r="N108" s="94">
        <v>48.768749999999997</v>
      </c>
      <c r="O108" s="63">
        <v>2530</v>
      </c>
      <c r="P108" s="64">
        <f>Table22457891011234567891011121314151617181920212223242526272829303132333438244454647484950515253626364656667686970[[#This Row],[PEMBULATAN]]*O108</f>
        <v>123384.9375</v>
      </c>
    </row>
    <row r="109" spans="1:16" ht="23.25" customHeight="1" x14ac:dyDescent="0.2">
      <c r="A109" s="13"/>
      <c r="B109" s="73"/>
      <c r="C109" s="71" t="s">
        <v>2119</v>
      </c>
      <c r="D109" s="76" t="s">
        <v>56</v>
      </c>
      <c r="E109" s="12">
        <v>44523</v>
      </c>
      <c r="F109" s="74" t="s">
        <v>1971</v>
      </c>
      <c r="G109" s="12">
        <v>44527</v>
      </c>
      <c r="H109" s="75" t="s">
        <v>1972</v>
      </c>
      <c r="I109" s="15">
        <v>65</v>
      </c>
      <c r="J109" s="15">
        <v>51</v>
      </c>
      <c r="K109" s="15">
        <v>20</v>
      </c>
      <c r="L109" s="15">
        <v>8</v>
      </c>
      <c r="M109" s="79">
        <v>16.574999999999999</v>
      </c>
      <c r="N109" s="94">
        <v>16.574999999999999</v>
      </c>
      <c r="O109" s="63">
        <v>2530</v>
      </c>
      <c r="P109" s="64">
        <f>Table22457891011234567891011121314151617181920212223242526272829303132333438244454647484950515253626364656667686970[[#This Row],[PEMBULATAN]]*O109</f>
        <v>41934.75</v>
      </c>
    </row>
    <row r="110" spans="1:16" ht="23.25" customHeight="1" x14ac:dyDescent="0.2">
      <c r="A110" s="13"/>
      <c r="B110" s="73"/>
      <c r="C110" s="71" t="s">
        <v>2120</v>
      </c>
      <c r="D110" s="76" t="s">
        <v>56</v>
      </c>
      <c r="E110" s="12">
        <v>44523</v>
      </c>
      <c r="F110" s="74" t="s">
        <v>1971</v>
      </c>
      <c r="G110" s="12">
        <v>44527</v>
      </c>
      <c r="H110" s="75" t="s">
        <v>1972</v>
      </c>
      <c r="I110" s="15">
        <v>80</v>
      </c>
      <c r="J110" s="15">
        <v>58</v>
      </c>
      <c r="K110" s="15">
        <v>43</v>
      </c>
      <c r="L110" s="15">
        <v>2</v>
      </c>
      <c r="M110" s="79">
        <v>49.88</v>
      </c>
      <c r="N110" s="94">
        <v>49.88</v>
      </c>
      <c r="O110" s="63">
        <v>2530</v>
      </c>
      <c r="P110" s="64">
        <f>Table22457891011234567891011121314151617181920212223242526272829303132333438244454647484950515253626364656667686970[[#This Row],[PEMBULATAN]]*O110</f>
        <v>126196.40000000001</v>
      </c>
    </row>
    <row r="111" spans="1:16" ht="23.25" customHeight="1" x14ac:dyDescent="0.2">
      <c r="A111" s="13"/>
      <c r="B111" s="73"/>
      <c r="C111" s="71" t="s">
        <v>2121</v>
      </c>
      <c r="D111" s="76" t="s">
        <v>56</v>
      </c>
      <c r="E111" s="12">
        <v>44523</v>
      </c>
      <c r="F111" s="74" t="s">
        <v>1971</v>
      </c>
      <c r="G111" s="12">
        <v>44527</v>
      </c>
      <c r="H111" s="75" t="s">
        <v>1972</v>
      </c>
      <c r="I111" s="15">
        <v>88</v>
      </c>
      <c r="J111" s="15">
        <v>56</v>
      </c>
      <c r="K111" s="15">
        <v>40</v>
      </c>
      <c r="L111" s="15">
        <v>28</v>
      </c>
      <c r="M111" s="79">
        <v>49.28</v>
      </c>
      <c r="N111" s="94">
        <v>49.28</v>
      </c>
      <c r="O111" s="63">
        <v>2530</v>
      </c>
      <c r="P111" s="64">
        <f>Table22457891011234567891011121314151617181920212223242526272829303132333438244454647484950515253626364656667686970[[#This Row],[PEMBULATAN]]*O111</f>
        <v>124678.40000000001</v>
      </c>
    </row>
    <row r="112" spans="1:16" ht="23.25" customHeight="1" x14ac:dyDescent="0.2">
      <c r="A112" s="13"/>
      <c r="B112" s="73"/>
      <c r="C112" s="71" t="s">
        <v>2122</v>
      </c>
      <c r="D112" s="76" t="s">
        <v>56</v>
      </c>
      <c r="E112" s="12">
        <v>44523</v>
      </c>
      <c r="F112" s="74" t="s">
        <v>1971</v>
      </c>
      <c r="G112" s="12">
        <v>44527</v>
      </c>
      <c r="H112" s="75" t="s">
        <v>1972</v>
      </c>
      <c r="I112" s="15">
        <v>41</v>
      </c>
      <c r="J112" s="15">
        <v>38</v>
      </c>
      <c r="K112" s="15">
        <v>18</v>
      </c>
      <c r="L112" s="15">
        <v>6</v>
      </c>
      <c r="M112" s="79">
        <v>7.0110000000000001</v>
      </c>
      <c r="N112" s="94">
        <v>7.0110000000000001</v>
      </c>
      <c r="O112" s="63">
        <v>2530</v>
      </c>
      <c r="P112" s="64">
        <f>Table22457891011234567891011121314151617181920212223242526272829303132333438244454647484950515253626364656667686970[[#This Row],[PEMBULATAN]]*O112</f>
        <v>17737.830000000002</v>
      </c>
    </row>
    <row r="113" spans="1:16" ht="23.25" customHeight="1" x14ac:dyDescent="0.2">
      <c r="A113" s="13"/>
      <c r="B113" s="73"/>
      <c r="C113" s="71" t="s">
        <v>2123</v>
      </c>
      <c r="D113" s="76" t="s">
        <v>56</v>
      </c>
      <c r="E113" s="12">
        <v>44523</v>
      </c>
      <c r="F113" s="74" t="s">
        <v>1971</v>
      </c>
      <c r="G113" s="12">
        <v>44527</v>
      </c>
      <c r="H113" s="75" t="s">
        <v>1972</v>
      </c>
      <c r="I113" s="15">
        <v>34</v>
      </c>
      <c r="J113" s="15">
        <v>25</v>
      </c>
      <c r="K113" s="15">
        <v>23</v>
      </c>
      <c r="L113" s="15">
        <v>2</v>
      </c>
      <c r="M113" s="79">
        <v>4.8875000000000002</v>
      </c>
      <c r="N113" s="94">
        <v>4.8875000000000002</v>
      </c>
      <c r="O113" s="63">
        <v>2530</v>
      </c>
      <c r="P113" s="64">
        <f>Table22457891011234567891011121314151617181920212223242526272829303132333438244454647484950515253626364656667686970[[#This Row],[PEMBULATAN]]*O113</f>
        <v>12365.375</v>
      </c>
    </row>
    <row r="114" spans="1:16" ht="23.25" customHeight="1" x14ac:dyDescent="0.2">
      <c r="A114" s="13"/>
      <c r="B114" s="73"/>
      <c r="C114" s="71" t="s">
        <v>2124</v>
      </c>
      <c r="D114" s="76" t="s">
        <v>56</v>
      </c>
      <c r="E114" s="12">
        <v>44523</v>
      </c>
      <c r="F114" s="74" t="s">
        <v>1971</v>
      </c>
      <c r="G114" s="12">
        <v>44527</v>
      </c>
      <c r="H114" s="75" t="s">
        <v>1972</v>
      </c>
      <c r="I114" s="15">
        <v>65</v>
      </c>
      <c r="J114" s="15">
        <v>51</v>
      </c>
      <c r="K114" s="15">
        <v>46</v>
      </c>
      <c r="L114" s="15">
        <v>9</v>
      </c>
      <c r="M114" s="79">
        <v>38.122500000000002</v>
      </c>
      <c r="N114" s="94">
        <v>38.122500000000002</v>
      </c>
      <c r="O114" s="63">
        <v>2530</v>
      </c>
      <c r="P114" s="64">
        <f>Table22457891011234567891011121314151617181920212223242526272829303132333438244454647484950515253626364656667686970[[#This Row],[PEMBULATAN]]*O114</f>
        <v>96449.925000000003</v>
      </c>
    </row>
    <row r="115" spans="1:16" ht="23.25" customHeight="1" x14ac:dyDescent="0.2">
      <c r="A115" s="13"/>
      <c r="B115" s="73"/>
      <c r="C115" s="71" t="s">
        <v>2125</v>
      </c>
      <c r="D115" s="76" t="s">
        <v>56</v>
      </c>
      <c r="E115" s="12">
        <v>44523</v>
      </c>
      <c r="F115" s="74" t="s">
        <v>1971</v>
      </c>
      <c r="G115" s="12">
        <v>44527</v>
      </c>
      <c r="H115" s="75" t="s">
        <v>1972</v>
      </c>
      <c r="I115" s="15">
        <v>85</v>
      </c>
      <c r="J115" s="15">
        <v>60</v>
      </c>
      <c r="K115" s="15">
        <v>28</v>
      </c>
      <c r="L115" s="15">
        <v>14</v>
      </c>
      <c r="M115" s="79">
        <v>35.700000000000003</v>
      </c>
      <c r="N115" s="94">
        <v>35.700000000000003</v>
      </c>
      <c r="O115" s="63">
        <v>2530</v>
      </c>
      <c r="P115" s="64">
        <f>Table22457891011234567891011121314151617181920212223242526272829303132333438244454647484950515253626364656667686970[[#This Row],[PEMBULATAN]]*O115</f>
        <v>90321</v>
      </c>
    </row>
    <row r="116" spans="1:16" ht="23.25" customHeight="1" x14ac:dyDescent="0.2">
      <c r="A116" s="13"/>
      <c r="B116" s="73"/>
      <c r="C116" s="71" t="s">
        <v>2126</v>
      </c>
      <c r="D116" s="76" t="s">
        <v>56</v>
      </c>
      <c r="E116" s="12">
        <v>44523</v>
      </c>
      <c r="F116" s="74" t="s">
        <v>1971</v>
      </c>
      <c r="G116" s="12">
        <v>44527</v>
      </c>
      <c r="H116" s="75" t="s">
        <v>1972</v>
      </c>
      <c r="I116" s="15">
        <v>83</v>
      </c>
      <c r="J116" s="15">
        <v>56</v>
      </c>
      <c r="K116" s="15">
        <v>27</v>
      </c>
      <c r="L116" s="15">
        <v>19</v>
      </c>
      <c r="M116" s="79">
        <v>31.373999999999999</v>
      </c>
      <c r="N116" s="94">
        <v>32</v>
      </c>
      <c r="O116" s="63">
        <v>2530</v>
      </c>
      <c r="P116" s="64">
        <f>Table22457891011234567891011121314151617181920212223242526272829303132333438244454647484950515253626364656667686970[[#This Row],[PEMBULATAN]]*O116</f>
        <v>80960</v>
      </c>
    </row>
    <row r="117" spans="1:16" ht="23.25" customHeight="1" x14ac:dyDescent="0.2">
      <c r="A117" s="13"/>
      <c r="B117" s="73"/>
      <c r="C117" s="71" t="s">
        <v>2127</v>
      </c>
      <c r="D117" s="76" t="s">
        <v>56</v>
      </c>
      <c r="E117" s="12">
        <v>44523</v>
      </c>
      <c r="F117" s="74" t="s">
        <v>1971</v>
      </c>
      <c r="G117" s="12">
        <v>44527</v>
      </c>
      <c r="H117" s="75" t="s">
        <v>1972</v>
      </c>
      <c r="I117" s="15">
        <v>79</v>
      </c>
      <c r="J117" s="15">
        <v>52</v>
      </c>
      <c r="K117" s="15">
        <v>26</v>
      </c>
      <c r="L117" s="15">
        <v>14</v>
      </c>
      <c r="M117" s="79">
        <v>26.702000000000002</v>
      </c>
      <c r="N117" s="94">
        <v>26.702000000000002</v>
      </c>
      <c r="O117" s="63">
        <v>2530</v>
      </c>
      <c r="P117" s="64">
        <f>Table22457891011234567891011121314151617181920212223242526272829303132333438244454647484950515253626364656667686970[[#This Row],[PEMBULATAN]]*O117</f>
        <v>67556.06</v>
      </c>
    </row>
    <row r="118" spans="1:16" ht="23.25" customHeight="1" x14ac:dyDescent="0.2">
      <c r="A118" s="13"/>
      <c r="B118" s="73"/>
      <c r="C118" s="71" t="s">
        <v>2128</v>
      </c>
      <c r="D118" s="76" t="s">
        <v>56</v>
      </c>
      <c r="E118" s="12">
        <v>44523</v>
      </c>
      <c r="F118" s="74" t="s">
        <v>1971</v>
      </c>
      <c r="G118" s="12">
        <v>44527</v>
      </c>
      <c r="H118" s="75" t="s">
        <v>1972</v>
      </c>
      <c r="I118" s="15">
        <v>55</v>
      </c>
      <c r="J118" s="15">
        <v>41</v>
      </c>
      <c r="K118" s="15">
        <v>21</v>
      </c>
      <c r="L118" s="15">
        <v>3</v>
      </c>
      <c r="M118" s="79">
        <v>11.838749999999999</v>
      </c>
      <c r="N118" s="94">
        <v>11.838749999999999</v>
      </c>
      <c r="O118" s="63">
        <v>2530</v>
      </c>
      <c r="P118" s="64">
        <f>Table22457891011234567891011121314151617181920212223242526272829303132333438244454647484950515253626364656667686970[[#This Row],[PEMBULATAN]]*O118</f>
        <v>29952.037499999999</v>
      </c>
    </row>
    <row r="119" spans="1:16" ht="23.25" customHeight="1" x14ac:dyDescent="0.2">
      <c r="A119" s="13"/>
      <c r="B119" s="73"/>
      <c r="C119" s="71" t="s">
        <v>2129</v>
      </c>
      <c r="D119" s="76" t="s">
        <v>56</v>
      </c>
      <c r="E119" s="12">
        <v>44523</v>
      </c>
      <c r="F119" s="74" t="s">
        <v>1971</v>
      </c>
      <c r="G119" s="12">
        <v>44527</v>
      </c>
      <c r="H119" s="75" t="s">
        <v>1972</v>
      </c>
      <c r="I119" s="15">
        <v>208</v>
      </c>
      <c r="J119" s="15">
        <v>5</v>
      </c>
      <c r="K119" s="15">
        <v>5</v>
      </c>
      <c r="L119" s="15">
        <v>4</v>
      </c>
      <c r="M119" s="79">
        <v>1.3</v>
      </c>
      <c r="N119" s="94">
        <v>5</v>
      </c>
      <c r="O119" s="63">
        <v>2530</v>
      </c>
      <c r="P119" s="64">
        <f>Table22457891011234567891011121314151617181920212223242526272829303132333438244454647484950515253626364656667686970[[#This Row],[PEMBULATAN]]*O119</f>
        <v>12650</v>
      </c>
    </row>
    <row r="120" spans="1:16" ht="23.25" customHeight="1" x14ac:dyDescent="0.2">
      <c r="A120" s="13"/>
      <c r="B120" s="73"/>
      <c r="C120" s="71" t="s">
        <v>2130</v>
      </c>
      <c r="D120" s="76" t="s">
        <v>56</v>
      </c>
      <c r="E120" s="12">
        <v>44523</v>
      </c>
      <c r="F120" s="74" t="s">
        <v>1971</v>
      </c>
      <c r="G120" s="12">
        <v>44527</v>
      </c>
      <c r="H120" s="75" t="s">
        <v>1972</v>
      </c>
      <c r="I120" s="15">
        <v>88</v>
      </c>
      <c r="J120" s="15">
        <v>62</v>
      </c>
      <c r="K120" s="15">
        <v>28</v>
      </c>
      <c r="L120" s="15">
        <v>15</v>
      </c>
      <c r="M120" s="79">
        <v>38.192</v>
      </c>
      <c r="N120" s="94">
        <v>38.192</v>
      </c>
      <c r="O120" s="63">
        <v>2530</v>
      </c>
      <c r="P120" s="64">
        <f>Table22457891011234567891011121314151617181920212223242526272829303132333438244454647484950515253626364656667686970[[#This Row],[PEMBULATAN]]*O120</f>
        <v>96625.76</v>
      </c>
    </row>
    <row r="121" spans="1:16" ht="23.25" customHeight="1" x14ac:dyDescent="0.2">
      <c r="A121" s="13"/>
      <c r="B121" s="73"/>
      <c r="C121" s="71" t="s">
        <v>2131</v>
      </c>
      <c r="D121" s="76" t="s">
        <v>56</v>
      </c>
      <c r="E121" s="12">
        <v>44523</v>
      </c>
      <c r="F121" s="74" t="s">
        <v>1971</v>
      </c>
      <c r="G121" s="12">
        <v>44527</v>
      </c>
      <c r="H121" s="75" t="s">
        <v>1972</v>
      </c>
      <c r="I121" s="15">
        <v>52</v>
      </c>
      <c r="J121" s="15">
        <v>33</v>
      </c>
      <c r="K121" s="15">
        <v>11</v>
      </c>
      <c r="L121" s="15">
        <v>1</v>
      </c>
      <c r="M121" s="79">
        <v>4.7190000000000003</v>
      </c>
      <c r="N121" s="94">
        <v>4.7190000000000003</v>
      </c>
      <c r="O121" s="63">
        <v>2530</v>
      </c>
      <c r="P121" s="64">
        <f>Table22457891011234567891011121314151617181920212223242526272829303132333438244454647484950515253626364656667686970[[#This Row],[PEMBULATAN]]*O121</f>
        <v>11939.070000000002</v>
      </c>
    </row>
    <row r="122" spans="1:16" ht="23.25" customHeight="1" x14ac:dyDescent="0.2">
      <c r="A122" s="13"/>
      <c r="B122" s="73"/>
      <c r="C122" s="71" t="s">
        <v>2132</v>
      </c>
      <c r="D122" s="76" t="s">
        <v>56</v>
      </c>
      <c r="E122" s="12">
        <v>44523</v>
      </c>
      <c r="F122" s="74" t="s">
        <v>1971</v>
      </c>
      <c r="G122" s="12">
        <v>44527</v>
      </c>
      <c r="H122" s="75" t="s">
        <v>1972</v>
      </c>
      <c r="I122" s="15">
        <v>100</v>
      </c>
      <c r="J122" s="15">
        <v>44</v>
      </c>
      <c r="K122" s="15">
        <v>58</v>
      </c>
      <c r="L122" s="15">
        <v>20</v>
      </c>
      <c r="M122" s="79">
        <v>63.8</v>
      </c>
      <c r="N122" s="94">
        <v>63.8</v>
      </c>
      <c r="O122" s="63">
        <v>2530</v>
      </c>
      <c r="P122" s="64">
        <f>Table22457891011234567891011121314151617181920212223242526272829303132333438244454647484950515253626364656667686970[[#This Row],[PEMBULATAN]]*O122</f>
        <v>161414</v>
      </c>
    </row>
    <row r="123" spans="1:16" ht="23.25" customHeight="1" x14ac:dyDescent="0.2">
      <c r="A123" s="13"/>
      <c r="B123" s="73"/>
      <c r="C123" s="71" t="s">
        <v>2133</v>
      </c>
      <c r="D123" s="76" t="s">
        <v>56</v>
      </c>
      <c r="E123" s="12">
        <v>44523</v>
      </c>
      <c r="F123" s="74" t="s">
        <v>1971</v>
      </c>
      <c r="G123" s="12">
        <v>44527</v>
      </c>
      <c r="H123" s="75" t="s">
        <v>1972</v>
      </c>
      <c r="I123" s="15">
        <v>61</v>
      </c>
      <c r="J123" s="15">
        <v>50</v>
      </c>
      <c r="K123" s="15">
        <v>19</v>
      </c>
      <c r="L123" s="15">
        <v>8</v>
      </c>
      <c r="M123" s="79">
        <v>14.487500000000001</v>
      </c>
      <c r="N123" s="94">
        <v>15</v>
      </c>
      <c r="O123" s="63">
        <v>2530</v>
      </c>
      <c r="P123" s="64">
        <f>Table22457891011234567891011121314151617181920212223242526272829303132333438244454647484950515253626364656667686970[[#This Row],[PEMBULATAN]]*O123</f>
        <v>37950</v>
      </c>
    </row>
    <row r="124" spans="1:16" ht="23.25" customHeight="1" x14ac:dyDescent="0.2">
      <c r="A124" s="13"/>
      <c r="B124" s="73"/>
      <c r="C124" s="71" t="s">
        <v>2134</v>
      </c>
      <c r="D124" s="76" t="s">
        <v>56</v>
      </c>
      <c r="E124" s="12">
        <v>44523</v>
      </c>
      <c r="F124" s="74" t="s">
        <v>1971</v>
      </c>
      <c r="G124" s="12">
        <v>44527</v>
      </c>
      <c r="H124" s="75" t="s">
        <v>1972</v>
      </c>
      <c r="I124" s="15">
        <v>40</v>
      </c>
      <c r="J124" s="15">
        <v>35</v>
      </c>
      <c r="K124" s="15">
        <v>21</v>
      </c>
      <c r="L124" s="15">
        <v>8</v>
      </c>
      <c r="M124" s="79">
        <v>7.35</v>
      </c>
      <c r="N124" s="94">
        <v>9</v>
      </c>
      <c r="O124" s="63">
        <v>2530</v>
      </c>
      <c r="P124" s="64">
        <f>Table22457891011234567891011121314151617181920212223242526272829303132333438244454647484950515253626364656667686970[[#This Row],[PEMBULATAN]]*O124</f>
        <v>22770</v>
      </c>
    </row>
    <row r="125" spans="1:16" ht="23.25" customHeight="1" x14ac:dyDescent="0.2">
      <c r="A125" s="13"/>
      <c r="B125" s="73"/>
      <c r="C125" s="71" t="s">
        <v>2135</v>
      </c>
      <c r="D125" s="76" t="s">
        <v>56</v>
      </c>
      <c r="E125" s="12">
        <v>44523</v>
      </c>
      <c r="F125" s="74" t="s">
        <v>1971</v>
      </c>
      <c r="G125" s="12">
        <v>44527</v>
      </c>
      <c r="H125" s="75" t="s">
        <v>1972</v>
      </c>
      <c r="I125" s="15">
        <v>87</v>
      </c>
      <c r="J125" s="15">
        <v>51</v>
      </c>
      <c r="K125" s="15">
        <v>41</v>
      </c>
      <c r="L125" s="15">
        <v>19</v>
      </c>
      <c r="M125" s="79">
        <v>45.47925</v>
      </c>
      <c r="N125" s="94">
        <v>46</v>
      </c>
      <c r="O125" s="63">
        <v>2530</v>
      </c>
      <c r="P125" s="64">
        <f>Table22457891011234567891011121314151617181920212223242526272829303132333438244454647484950515253626364656667686970[[#This Row],[PEMBULATAN]]*O125</f>
        <v>116380</v>
      </c>
    </row>
    <row r="126" spans="1:16" ht="23.25" customHeight="1" x14ac:dyDescent="0.2">
      <c r="A126" s="13"/>
      <c r="B126" s="73"/>
      <c r="C126" s="71" t="s">
        <v>2136</v>
      </c>
      <c r="D126" s="76" t="s">
        <v>56</v>
      </c>
      <c r="E126" s="12">
        <v>44523</v>
      </c>
      <c r="F126" s="74" t="s">
        <v>1971</v>
      </c>
      <c r="G126" s="12">
        <v>44527</v>
      </c>
      <c r="H126" s="75" t="s">
        <v>1972</v>
      </c>
      <c r="I126" s="15">
        <v>93</v>
      </c>
      <c r="J126" s="15">
        <v>54</v>
      </c>
      <c r="K126" s="15">
        <v>34</v>
      </c>
      <c r="L126" s="15">
        <v>21</v>
      </c>
      <c r="M126" s="79">
        <v>42.686999999999998</v>
      </c>
      <c r="N126" s="94">
        <v>42.686999999999998</v>
      </c>
      <c r="O126" s="63">
        <v>2530</v>
      </c>
      <c r="P126" s="64">
        <f>Table22457891011234567891011121314151617181920212223242526272829303132333438244454647484950515253626364656667686970[[#This Row],[PEMBULATAN]]*O126</f>
        <v>107998.11</v>
      </c>
    </row>
    <row r="127" spans="1:16" ht="23.25" customHeight="1" x14ac:dyDescent="0.2">
      <c r="A127" s="13"/>
      <c r="B127" s="73"/>
      <c r="C127" s="71" t="s">
        <v>2137</v>
      </c>
      <c r="D127" s="76" t="s">
        <v>56</v>
      </c>
      <c r="E127" s="12">
        <v>44523</v>
      </c>
      <c r="F127" s="74" t="s">
        <v>1971</v>
      </c>
      <c r="G127" s="12">
        <v>44527</v>
      </c>
      <c r="H127" s="75" t="s">
        <v>1972</v>
      </c>
      <c r="I127" s="15">
        <v>97</v>
      </c>
      <c r="J127" s="15">
        <v>55</v>
      </c>
      <c r="K127" s="15">
        <v>28</v>
      </c>
      <c r="L127" s="15">
        <v>24</v>
      </c>
      <c r="M127" s="79">
        <v>37.344999999999999</v>
      </c>
      <c r="N127" s="94">
        <v>38</v>
      </c>
      <c r="O127" s="63">
        <v>2530</v>
      </c>
      <c r="P127" s="64">
        <f>Table22457891011234567891011121314151617181920212223242526272829303132333438244454647484950515253626364656667686970[[#This Row],[PEMBULATAN]]*O127</f>
        <v>96140</v>
      </c>
    </row>
    <row r="128" spans="1:16" ht="23.25" customHeight="1" x14ac:dyDescent="0.2">
      <c r="A128" s="13"/>
      <c r="B128" s="73"/>
      <c r="C128" s="71" t="s">
        <v>2138</v>
      </c>
      <c r="D128" s="76" t="s">
        <v>56</v>
      </c>
      <c r="E128" s="12">
        <v>44523</v>
      </c>
      <c r="F128" s="74" t="s">
        <v>1971</v>
      </c>
      <c r="G128" s="12">
        <v>44527</v>
      </c>
      <c r="H128" s="75" t="s">
        <v>1972</v>
      </c>
      <c r="I128" s="15">
        <v>91</v>
      </c>
      <c r="J128" s="15">
        <v>57</v>
      </c>
      <c r="K128" s="15">
        <v>31</v>
      </c>
      <c r="L128" s="15">
        <v>18</v>
      </c>
      <c r="M128" s="79">
        <v>40.199249999999999</v>
      </c>
      <c r="N128" s="94">
        <v>40.199249999999999</v>
      </c>
      <c r="O128" s="63">
        <v>2530</v>
      </c>
      <c r="P128" s="64">
        <f>Table22457891011234567891011121314151617181920212223242526272829303132333438244454647484950515253626364656667686970[[#This Row],[PEMBULATAN]]*O128</f>
        <v>101704.10249999999</v>
      </c>
    </row>
    <row r="129" spans="1:16" ht="23.25" customHeight="1" x14ac:dyDescent="0.2">
      <c r="A129" s="13"/>
      <c r="B129" s="73"/>
      <c r="C129" s="71" t="s">
        <v>2139</v>
      </c>
      <c r="D129" s="76" t="s">
        <v>56</v>
      </c>
      <c r="E129" s="12">
        <v>44523</v>
      </c>
      <c r="F129" s="74" t="s">
        <v>1971</v>
      </c>
      <c r="G129" s="12">
        <v>44527</v>
      </c>
      <c r="H129" s="75" t="s">
        <v>1972</v>
      </c>
      <c r="I129" s="15">
        <v>90</v>
      </c>
      <c r="J129" s="15">
        <v>57</v>
      </c>
      <c r="K129" s="15">
        <v>28</v>
      </c>
      <c r="L129" s="15">
        <v>33</v>
      </c>
      <c r="M129" s="79">
        <v>35.909999999999997</v>
      </c>
      <c r="N129" s="94">
        <v>35.909999999999997</v>
      </c>
      <c r="O129" s="63">
        <v>2530</v>
      </c>
      <c r="P129" s="64">
        <f>Table22457891011234567891011121314151617181920212223242526272829303132333438244454647484950515253626364656667686970[[#This Row],[PEMBULATAN]]*O129</f>
        <v>90852.299999999988</v>
      </c>
    </row>
    <row r="130" spans="1:16" ht="23.25" customHeight="1" x14ac:dyDescent="0.2">
      <c r="A130" s="13"/>
      <c r="B130" s="73"/>
      <c r="C130" s="71" t="s">
        <v>2140</v>
      </c>
      <c r="D130" s="76" t="s">
        <v>56</v>
      </c>
      <c r="E130" s="12">
        <v>44523</v>
      </c>
      <c r="F130" s="74" t="s">
        <v>1971</v>
      </c>
      <c r="G130" s="12">
        <v>44527</v>
      </c>
      <c r="H130" s="75" t="s">
        <v>1972</v>
      </c>
      <c r="I130" s="15">
        <v>92</v>
      </c>
      <c r="J130" s="15">
        <v>48</v>
      </c>
      <c r="K130" s="15">
        <v>44</v>
      </c>
      <c r="L130" s="15">
        <v>23</v>
      </c>
      <c r="M130" s="79">
        <v>48.576000000000001</v>
      </c>
      <c r="N130" s="94">
        <v>48.576000000000001</v>
      </c>
      <c r="O130" s="63">
        <v>2530</v>
      </c>
      <c r="P130" s="64">
        <f>Table22457891011234567891011121314151617181920212223242526272829303132333438244454647484950515253626364656667686970[[#This Row],[PEMBULATAN]]*O130</f>
        <v>122897.28</v>
      </c>
    </row>
    <row r="131" spans="1:16" ht="23.25" customHeight="1" x14ac:dyDescent="0.2">
      <c r="A131" s="13"/>
      <c r="B131" s="73"/>
      <c r="C131" s="71" t="s">
        <v>2141</v>
      </c>
      <c r="D131" s="76" t="s">
        <v>56</v>
      </c>
      <c r="E131" s="12">
        <v>44523</v>
      </c>
      <c r="F131" s="74" t="s">
        <v>1971</v>
      </c>
      <c r="G131" s="12">
        <v>44527</v>
      </c>
      <c r="H131" s="75" t="s">
        <v>1972</v>
      </c>
      <c r="I131" s="15">
        <v>96</v>
      </c>
      <c r="J131" s="15">
        <v>56</v>
      </c>
      <c r="K131" s="15">
        <v>30</v>
      </c>
      <c r="L131" s="15">
        <v>14</v>
      </c>
      <c r="M131" s="79">
        <v>40.32</v>
      </c>
      <c r="N131" s="94">
        <v>41</v>
      </c>
      <c r="O131" s="63">
        <v>2530</v>
      </c>
      <c r="P131" s="64">
        <f>Table22457891011234567891011121314151617181920212223242526272829303132333438244454647484950515253626364656667686970[[#This Row],[PEMBULATAN]]*O131</f>
        <v>103730</v>
      </c>
    </row>
    <row r="132" spans="1:16" ht="23.25" customHeight="1" x14ac:dyDescent="0.2">
      <c r="A132" s="13"/>
      <c r="B132" s="73"/>
      <c r="C132" s="71" t="s">
        <v>2142</v>
      </c>
      <c r="D132" s="76" t="s">
        <v>56</v>
      </c>
      <c r="E132" s="12">
        <v>44523</v>
      </c>
      <c r="F132" s="74" t="s">
        <v>1971</v>
      </c>
      <c r="G132" s="12">
        <v>44527</v>
      </c>
      <c r="H132" s="75" t="s">
        <v>1972</v>
      </c>
      <c r="I132" s="15">
        <v>42</v>
      </c>
      <c r="J132" s="15">
        <v>40</v>
      </c>
      <c r="K132" s="15">
        <v>23</v>
      </c>
      <c r="L132" s="15">
        <v>14</v>
      </c>
      <c r="M132" s="79">
        <v>9.66</v>
      </c>
      <c r="N132" s="94">
        <v>14</v>
      </c>
      <c r="O132" s="63">
        <v>2530</v>
      </c>
      <c r="P132" s="64">
        <f>Table22457891011234567891011121314151617181920212223242526272829303132333438244454647484950515253626364656667686970[[#This Row],[PEMBULATAN]]*O132</f>
        <v>35420</v>
      </c>
    </row>
    <row r="133" spans="1:16" ht="23.25" customHeight="1" x14ac:dyDescent="0.2">
      <c r="A133" s="13"/>
      <c r="B133" s="73"/>
      <c r="C133" s="71" t="s">
        <v>2143</v>
      </c>
      <c r="D133" s="76" t="s">
        <v>56</v>
      </c>
      <c r="E133" s="12">
        <v>44523</v>
      </c>
      <c r="F133" s="74" t="s">
        <v>1971</v>
      </c>
      <c r="G133" s="12">
        <v>44527</v>
      </c>
      <c r="H133" s="75" t="s">
        <v>1972</v>
      </c>
      <c r="I133" s="15">
        <v>70</v>
      </c>
      <c r="J133" s="15">
        <v>62</v>
      </c>
      <c r="K133" s="15">
        <v>21</v>
      </c>
      <c r="L133" s="15">
        <v>13</v>
      </c>
      <c r="M133" s="79">
        <v>22.785</v>
      </c>
      <c r="N133" s="94">
        <v>22.785</v>
      </c>
      <c r="O133" s="63">
        <v>2530</v>
      </c>
      <c r="P133" s="64">
        <f>Table22457891011234567891011121314151617181920212223242526272829303132333438244454647484950515253626364656667686970[[#This Row],[PEMBULATAN]]*O133</f>
        <v>57646.05</v>
      </c>
    </row>
    <row r="134" spans="1:16" ht="23.25" customHeight="1" x14ac:dyDescent="0.2">
      <c r="A134" s="13"/>
      <c r="B134" s="73"/>
      <c r="C134" s="71" t="s">
        <v>2144</v>
      </c>
      <c r="D134" s="76" t="s">
        <v>56</v>
      </c>
      <c r="E134" s="12">
        <v>44523</v>
      </c>
      <c r="F134" s="74" t="s">
        <v>1971</v>
      </c>
      <c r="G134" s="12">
        <v>44527</v>
      </c>
      <c r="H134" s="75" t="s">
        <v>1972</v>
      </c>
      <c r="I134" s="15">
        <v>51</v>
      </c>
      <c r="J134" s="15">
        <v>38</v>
      </c>
      <c r="K134" s="15">
        <v>22</v>
      </c>
      <c r="L134" s="15">
        <v>2</v>
      </c>
      <c r="M134" s="79">
        <v>10.659000000000001</v>
      </c>
      <c r="N134" s="94">
        <v>10.659000000000001</v>
      </c>
      <c r="O134" s="63">
        <v>2530</v>
      </c>
      <c r="P134" s="64">
        <f>Table22457891011234567891011121314151617181920212223242526272829303132333438244454647484950515253626364656667686970[[#This Row],[PEMBULATAN]]*O134</f>
        <v>26967.27</v>
      </c>
    </row>
    <row r="135" spans="1:16" ht="23.25" customHeight="1" x14ac:dyDescent="0.2">
      <c r="A135" s="13"/>
      <c r="B135" s="73"/>
      <c r="C135" s="71" t="s">
        <v>2145</v>
      </c>
      <c r="D135" s="76" t="s">
        <v>56</v>
      </c>
      <c r="E135" s="12">
        <v>44523</v>
      </c>
      <c r="F135" s="74" t="s">
        <v>1971</v>
      </c>
      <c r="G135" s="12">
        <v>44527</v>
      </c>
      <c r="H135" s="75" t="s">
        <v>1972</v>
      </c>
      <c r="I135" s="15">
        <v>92</v>
      </c>
      <c r="J135" s="15">
        <v>57</v>
      </c>
      <c r="K135" s="15">
        <v>38</v>
      </c>
      <c r="L135" s="15">
        <v>21</v>
      </c>
      <c r="M135" s="79">
        <v>49.817999999999998</v>
      </c>
      <c r="N135" s="94">
        <v>49.817999999999998</v>
      </c>
      <c r="O135" s="63">
        <v>2530</v>
      </c>
      <c r="P135" s="64">
        <f>Table22457891011234567891011121314151617181920212223242526272829303132333438244454647484950515253626364656667686970[[#This Row],[PEMBULATAN]]*O135</f>
        <v>126039.54</v>
      </c>
    </row>
    <row r="136" spans="1:16" ht="23.25" customHeight="1" x14ac:dyDescent="0.2">
      <c r="A136" s="13"/>
      <c r="B136" s="73"/>
      <c r="C136" s="71" t="s">
        <v>2146</v>
      </c>
      <c r="D136" s="76" t="s">
        <v>56</v>
      </c>
      <c r="E136" s="12">
        <v>44523</v>
      </c>
      <c r="F136" s="74" t="s">
        <v>1971</v>
      </c>
      <c r="G136" s="12">
        <v>44527</v>
      </c>
      <c r="H136" s="75" t="s">
        <v>1972</v>
      </c>
      <c r="I136" s="15">
        <v>77</v>
      </c>
      <c r="J136" s="15">
        <v>49</v>
      </c>
      <c r="K136" s="15">
        <v>33</v>
      </c>
      <c r="L136" s="15">
        <v>17</v>
      </c>
      <c r="M136" s="79">
        <v>31.12725</v>
      </c>
      <c r="N136" s="94">
        <v>31.12725</v>
      </c>
      <c r="O136" s="63">
        <v>2530</v>
      </c>
      <c r="P136" s="64">
        <f>Table22457891011234567891011121314151617181920212223242526272829303132333438244454647484950515253626364656667686970[[#This Row],[PEMBULATAN]]*O136</f>
        <v>78751.942500000005</v>
      </c>
    </row>
    <row r="137" spans="1:16" ht="23.25" customHeight="1" x14ac:dyDescent="0.2">
      <c r="A137" s="13"/>
      <c r="B137" s="73"/>
      <c r="C137" s="71" t="s">
        <v>2147</v>
      </c>
      <c r="D137" s="76" t="s">
        <v>56</v>
      </c>
      <c r="E137" s="12">
        <v>44523</v>
      </c>
      <c r="F137" s="74" t="s">
        <v>1971</v>
      </c>
      <c r="G137" s="12">
        <v>44527</v>
      </c>
      <c r="H137" s="75" t="s">
        <v>1972</v>
      </c>
      <c r="I137" s="15">
        <v>96</v>
      </c>
      <c r="J137" s="15">
        <v>51</v>
      </c>
      <c r="K137" s="15">
        <v>33</v>
      </c>
      <c r="L137" s="15">
        <v>17</v>
      </c>
      <c r="M137" s="79">
        <v>40.392000000000003</v>
      </c>
      <c r="N137" s="94">
        <v>41</v>
      </c>
      <c r="O137" s="63">
        <v>2530</v>
      </c>
      <c r="P137" s="64">
        <f>Table22457891011234567891011121314151617181920212223242526272829303132333438244454647484950515253626364656667686970[[#This Row],[PEMBULATAN]]*O137</f>
        <v>103730</v>
      </c>
    </row>
    <row r="138" spans="1:16" ht="23.25" customHeight="1" x14ac:dyDescent="0.2">
      <c r="A138" s="13"/>
      <c r="B138" s="73"/>
      <c r="C138" s="71" t="s">
        <v>2148</v>
      </c>
      <c r="D138" s="76" t="s">
        <v>56</v>
      </c>
      <c r="E138" s="12">
        <v>44523</v>
      </c>
      <c r="F138" s="74" t="s">
        <v>1971</v>
      </c>
      <c r="G138" s="12">
        <v>44527</v>
      </c>
      <c r="H138" s="75" t="s">
        <v>1972</v>
      </c>
      <c r="I138" s="15">
        <v>73</v>
      </c>
      <c r="J138" s="15">
        <v>51</v>
      </c>
      <c r="K138" s="15">
        <v>32</v>
      </c>
      <c r="L138" s="15">
        <v>10</v>
      </c>
      <c r="M138" s="79">
        <v>29.783999999999999</v>
      </c>
      <c r="N138" s="94">
        <v>29.783999999999999</v>
      </c>
      <c r="O138" s="63">
        <v>2530</v>
      </c>
      <c r="P138" s="64">
        <f>Table22457891011234567891011121314151617181920212223242526272829303132333438244454647484950515253626364656667686970[[#This Row],[PEMBULATAN]]*O138</f>
        <v>75353.52</v>
      </c>
    </row>
    <row r="139" spans="1:16" ht="23.25" customHeight="1" x14ac:dyDescent="0.2">
      <c r="A139" s="13"/>
      <c r="B139" s="73"/>
      <c r="C139" s="71" t="s">
        <v>2149</v>
      </c>
      <c r="D139" s="76" t="s">
        <v>56</v>
      </c>
      <c r="E139" s="12">
        <v>44523</v>
      </c>
      <c r="F139" s="74" t="s">
        <v>1971</v>
      </c>
      <c r="G139" s="12">
        <v>44527</v>
      </c>
      <c r="H139" s="75" t="s">
        <v>1972</v>
      </c>
      <c r="I139" s="15">
        <v>93</v>
      </c>
      <c r="J139" s="15">
        <v>46</v>
      </c>
      <c r="K139" s="15">
        <v>32</v>
      </c>
      <c r="L139" s="15">
        <v>22</v>
      </c>
      <c r="M139" s="79">
        <v>34.223999999999997</v>
      </c>
      <c r="N139" s="94">
        <v>34.223999999999997</v>
      </c>
      <c r="O139" s="63">
        <v>2530</v>
      </c>
      <c r="P139" s="64">
        <f>Table22457891011234567891011121314151617181920212223242526272829303132333438244454647484950515253626364656667686970[[#This Row],[PEMBULATAN]]*O139</f>
        <v>86586.719999999987</v>
      </c>
    </row>
    <row r="140" spans="1:16" ht="23.25" customHeight="1" x14ac:dyDescent="0.2">
      <c r="A140" s="13"/>
      <c r="B140" s="73"/>
      <c r="C140" s="71" t="s">
        <v>2150</v>
      </c>
      <c r="D140" s="76" t="s">
        <v>56</v>
      </c>
      <c r="E140" s="12">
        <v>44523</v>
      </c>
      <c r="F140" s="74" t="s">
        <v>1971</v>
      </c>
      <c r="G140" s="12">
        <v>44527</v>
      </c>
      <c r="H140" s="75" t="s">
        <v>1972</v>
      </c>
      <c r="I140" s="15">
        <v>47</v>
      </c>
      <c r="J140" s="15">
        <v>40</v>
      </c>
      <c r="K140" s="15">
        <v>23</v>
      </c>
      <c r="L140" s="15">
        <v>3</v>
      </c>
      <c r="M140" s="79">
        <v>10.81</v>
      </c>
      <c r="N140" s="94">
        <v>10.81</v>
      </c>
      <c r="O140" s="63">
        <v>2530</v>
      </c>
      <c r="P140" s="64">
        <f>Table22457891011234567891011121314151617181920212223242526272829303132333438244454647484950515253626364656667686970[[#This Row],[PEMBULATAN]]*O140</f>
        <v>27349.300000000003</v>
      </c>
    </row>
    <row r="141" spans="1:16" ht="23.25" customHeight="1" x14ac:dyDescent="0.2">
      <c r="A141" s="13"/>
      <c r="B141" s="73"/>
      <c r="C141" s="71" t="s">
        <v>2151</v>
      </c>
      <c r="D141" s="76" t="s">
        <v>56</v>
      </c>
      <c r="E141" s="12">
        <v>44523</v>
      </c>
      <c r="F141" s="74" t="s">
        <v>1971</v>
      </c>
      <c r="G141" s="12">
        <v>44527</v>
      </c>
      <c r="H141" s="75" t="s">
        <v>1972</v>
      </c>
      <c r="I141" s="15">
        <v>90</v>
      </c>
      <c r="J141" s="15">
        <v>43</v>
      </c>
      <c r="K141" s="15">
        <v>38</v>
      </c>
      <c r="L141" s="15">
        <v>24</v>
      </c>
      <c r="M141" s="79">
        <v>36.765000000000001</v>
      </c>
      <c r="N141" s="94">
        <v>36.765000000000001</v>
      </c>
      <c r="O141" s="63">
        <v>2530</v>
      </c>
      <c r="P141" s="64">
        <f>Table22457891011234567891011121314151617181920212223242526272829303132333438244454647484950515253626364656667686970[[#This Row],[PEMBULATAN]]*O141</f>
        <v>93015.45</v>
      </c>
    </row>
    <row r="142" spans="1:16" ht="23.25" customHeight="1" x14ac:dyDescent="0.2">
      <c r="A142" s="13"/>
      <c r="B142" s="73"/>
      <c r="C142" s="71" t="s">
        <v>2152</v>
      </c>
      <c r="D142" s="76" t="s">
        <v>56</v>
      </c>
      <c r="E142" s="12">
        <v>44523</v>
      </c>
      <c r="F142" s="74" t="s">
        <v>1971</v>
      </c>
      <c r="G142" s="12">
        <v>44527</v>
      </c>
      <c r="H142" s="75" t="s">
        <v>1972</v>
      </c>
      <c r="I142" s="15">
        <v>80</v>
      </c>
      <c r="J142" s="15">
        <v>53</v>
      </c>
      <c r="K142" s="15">
        <v>37</v>
      </c>
      <c r="L142" s="15">
        <v>22</v>
      </c>
      <c r="M142" s="79">
        <v>39.22</v>
      </c>
      <c r="N142" s="94">
        <v>39.22</v>
      </c>
      <c r="O142" s="63">
        <v>2530</v>
      </c>
      <c r="P142" s="64">
        <f>Table22457891011234567891011121314151617181920212223242526272829303132333438244454647484950515253626364656667686970[[#This Row],[PEMBULATAN]]*O142</f>
        <v>99226.599999999991</v>
      </c>
    </row>
    <row r="143" spans="1:16" ht="23.25" customHeight="1" x14ac:dyDescent="0.2">
      <c r="A143" s="13"/>
      <c r="B143" s="73"/>
      <c r="C143" s="71" t="s">
        <v>2153</v>
      </c>
      <c r="D143" s="76" t="s">
        <v>56</v>
      </c>
      <c r="E143" s="12">
        <v>44523</v>
      </c>
      <c r="F143" s="74" t="s">
        <v>1971</v>
      </c>
      <c r="G143" s="12">
        <v>44527</v>
      </c>
      <c r="H143" s="75" t="s">
        <v>1972</v>
      </c>
      <c r="I143" s="15">
        <v>92</v>
      </c>
      <c r="J143" s="15">
        <v>52</v>
      </c>
      <c r="K143" s="15">
        <v>31</v>
      </c>
      <c r="L143" s="15">
        <v>26</v>
      </c>
      <c r="M143" s="79">
        <v>37.076000000000001</v>
      </c>
      <c r="N143" s="94">
        <v>37.076000000000001</v>
      </c>
      <c r="O143" s="63">
        <v>2530</v>
      </c>
      <c r="P143" s="64">
        <f>Table22457891011234567891011121314151617181920212223242526272829303132333438244454647484950515253626364656667686970[[#This Row],[PEMBULATAN]]*O143</f>
        <v>93802.28</v>
      </c>
    </row>
    <row r="144" spans="1:16" ht="23.25" customHeight="1" x14ac:dyDescent="0.2">
      <c r="A144" s="13"/>
      <c r="B144" s="73"/>
      <c r="C144" s="71" t="s">
        <v>2154</v>
      </c>
      <c r="D144" s="76" t="s">
        <v>56</v>
      </c>
      <c r="E144" s="12">
        <v>44523</v>
      </c>
      <c r="F144" s="74" t="s">
        <v>1971</v>
      </c>
      <c r="G144" s="12">
        <v>44527</v>
      </c>
      <c r="H144" s="75" t="s">
        <v>1972</v>
      </c>
      <c r="I144" s="15">
        <v>78</v>
      </c>
      <c r="J144" s="15">
        <v>53</v>
      </c>
      <c r="K144" s="15">
        <v>41</v>
      </c>
      <c r="L144" s="15">
        <v>26</v>
      </c>
      <c r="M144" s="79">
        <v>42.3735</v>
      </c>
      <c r="N144" s="94">
        <v>43</v>
      </c>
      <c r="O144" s="63">
        <v>2530</v>
      </c>
      <c r="P144" s="64">
        <f>Table22457891011234567891011121314151617181920212223242526272829303132333438244454647484950515253626364656667686970[[#This Row],[PEMBULATAN]]*O144</f>
        <v>108790</v>
      </c>
    </row>
    <row r="145" spans="1:16" ht="23.25" customHeight="1" x14ac:dyDescent="0.2">
      <c r="A145" s="13"/>
      <c r="B145" s="73"/>
      <c r="C145" s="71" t="s">
        <v>2155</v>
      </c>
      <c r="D145" s="76" t="s">
        <v>56</v>
      </c>
      <c r="E145" s="12">
        <v>44523</v>
      </c>
      <c r="F145" s="74" t="s">
        <v>1971</v>
      </c>
      <c r="G145" s="12">
        <v>44527</v>
      </c>
      <c r="H145" s="75" t="s">
        <v>1972</v>
      </c>
      <c r="I145" s="15">
        <v>51</v>
      </c>
      <c r="J145" s="15">
        <v>42</v>
      </c>
      <c r="K145" s="15">
        <v>8</v>
      </c>
      <c r="L145" s="15">
        <v>4</v>
      </c>
      <c r="M145" s="79">
        <v>4.2839999999999998</v>
      </c>
      <c r="N145" s="94">
        <v>4.2839999999999998</v>
      </c>
      <c r="O145" s="63">
        <v>2530</v>
      </c>
      <c r="P145" s="64">
        <f>Table22457891011234567891011121314151617181920212223242526272829303132333438244454647484950515253626364656667686970[[#This Row],[PEMBULATAN]]*O145</f>
        <v>10838.519999999999</v>
      </c>
    </row>
    <row r="146" spans="1:16" ht="23.25" customHeight="1" x14ac:dyDescent="0.2">
      <c r="A146" s="13"/>
      <c r="B146" s="73"/>
      <c r="C146" s="71" t="s">
        <v>2156</v>
      </c>
      <c r="D146" s="76" t="s">
        <v>56</v>
      </c>
      <c r="E146" s="12">
        <v>44523</v>
      </c>
      <c r="F146" s="74" t="s">
        <v>1971</v>
      </c>
      <c r="G146" s="12">
        <v>44527</v>
      </c>
      <c r="H146" s="75" t="s">
        <v>1972</v>
      </c>
      <c r="I146" s="15">
        <v>40</v>
      </c>
      <c r="J146" s="15">
        <v>38</v>
      </c>
      <c r="K146" s="15">
        <v>7</v>
      </c>
      <c r="L146" s="15">
        <v>1</v>
      </c>
      <c r="M146" s="79">
        <v>2.66</v>
      </c>
      <c r="N146" s="94">
        <v>2.66</v>
      </c>
      <c r="O146" s="63">
        <v>2530</v>
      </c>
      <c r="P146" s="64">
        <f>Table22457891011234567891011121314151617181920212223242526272829303132333438244454647484950515253626364656667686970[[#This Row],[PEMBULATAN]]*O146</f>
        <v>6729.8</v>
      </c>
    </row>
    <row r="147" spans="1:16" ht="23.25" customHeight="1" x14ac:dyDescent="0.2">
      <c r="A147" s="13"/>
      <c r="B147" s="73"/>
      <c r="C147" s="71" t="s">
        <v>2157</v>
      </c>
      <c r="D147" s="76" t="s">
        <v>56</v>
      </c>
      <c r="E147" s="12">
        <v>44523</v>
      </c>
      <c r="F147" s="74" t="s">
        <v>1971</v>
      </c>
      <c r="G147" s="12">
        <v>44527</v>
      </c>
      <c r="H147" s="75" t="s">
        <v>1972</v>
      </c>
      <c r="I147" s="15">
        <v>91</v>
      </c>
      <c r="J147" s="15">
        <v>53</v>
      </c>
      <c r="K147" s="15">
        <v>30</v>
      </c>
      <c r="L147" s="15">
        <v>18</v>
      </c>
      <c r="M147" s="79">
        <v>36.172499999999999</v>
      </c>
      <c r="N147" s="94">
        <v>36.172499999999999</v>
      </c>
      <c r="O147" s="63">
        <v>2530</v>
      </c>
      <c r="P147" s="64">
        <f>Table22457891011234567891011121314151617181920212223242526272829303132333438244454647484950515253626364656667686970[[#This Row],[PEMBULATAN]]*O147</f>
        <v>91516.425000000003</v>
      </c>
    </row>
    <row r="148" spans="1:16" ht="23.25" customHeight="1" x14ac:dyDescent="0.2">
      <c r="A148" s="13"/>
      <c r="B148" s="73"/>
      <c r="C148" s="71" t="s">
        <v>2158</v>
      </c>
      <c r="D148" s="76" t="s">
        <v>56</v>
      </c>
      <c r="E148" s="12">
        <v>44523</v>
      </c>
      <c r="F148" s="74" t="s">
        <v>1971</v>
      </c>
      <c r="G148" s="12">
        <v>44527</v>
      </c>
      <c r="H148" s="75" t="s">
        <v>1972</v>
      </c>
      <c r="I148" s="15">
        <v>95</v>
      </c>
      <c r="J148" s="15">
        <v>52</v>
      </c>
      <c r="K148" s="15">
        <v>42</v>
      </c>
      <c r="L148" s="15">
        <v>16</v>
      </c>
      <c r="M148" s="79">
        <v>51.87</v>
      </c>
      <c r="N148" s="94">
        <v>51.87</v>
      </c>
      <c r="O148" s="63">
        <v>2530</v>
      </c>
      <c r="P148" s="64">
        <f>Table22457891011234567891011121314151617181920212223242526272829303132333438244454647484950515253626364656667686970[[#This Row],[PEMBULATAN]]*O148</f>
        <v>131231.1</v>
      </c>
    </row>
    <row r="149" spans="1:16" ht="23.25" customHeight="1" x14ac:dyDescent="0.2">
      <c r="A149" s="13"/>
      <c r="B149" s="73"/>
      <c r="C149" s="71" t="s">
        <v>2159</v>
      </c>
      <c r="D149" s="76" t="s">
        <v>56</v>
      </c>
      <c r="E149" s="12">
        <v>44523</v>
      </c>
      <c r="F149" s="74" t="s">
        <v>1971</v>
      </c>
      <c r="G149" s="12">
        <v>44527</v>
      </c>
      <c r="H149" s="75" t="s">
        <v>1972</v>
      </c>
      <c r="I149" s="15">
        <v>98</v>
      </c>
      <c r="J149" s="15">
        <v>53</v>
      </c>
      <c r="K149" s="15">
        <v>35</v>
      </c>
      <c r="L149" s="15">
        <v>19</v>
      </c>
      <c r="M149" s="79">
        <v>45.447499999999998</v>
      </c>
      <c r="N149" s="94">
        <v>46</v>
      </c>
      <c r="O149" s="63">
        <v>2530</v>
      </c>
      <c r="P149" s="64">
        <f>Table22457891011234567891011121314151617181920212223242526272829303132333438244454647484950515253626364656667686970[[#This Row],[PEMBULATAN]]*O149</f>
        <v>116380</v>
      </c>
    </row>
    <row r="150" spans="1:16" ht="23.25" customHeight="1" x14ac:dyDescent="0.2">
      <c r="A150" s="13"/>
      <c r="B150" s="73"/>
      <c r="C150" s="71" t="s">
        <v>2160</v>
      </c>
      <c r="D150" s="76" t="s">
        <v>56</v>
      </c>
      <c r="E150" s="12">
        <v>44523</v>
      </c>
      <c r="F150" s="74" t="s">
        <v>1971</v>
      </c>
      <c r="G150" s="12">
        <v>44527</v>
      </c>
      <c r="H150" s="75" t="s">
        <v>1972</v>
      </c>
      <c r="I150" s="15">
        <v>74</v>
      </c>
      <c r="J150" s="15">
        <v>53</v>
      </c>
      <c r="K150" s="15">
        <v>27</v>
      </c>
      <c r="L150" s="15">
        <v>7</v>
      </c>
      <c r="M150" s="79">
        <v>26.473500000000001</v>
      </c>
      <c r="N150" s="94">
        <v>27</v>
      </c>
      <c r="O150" s="63">
        <v>2530</v>
      </c>
      <c r="P150" s="64">
        <f>Table22457891011234567891011121314151617181920212223242526272829303132333438244454647484950515253626364656667686970[[#This Row],[PEMBULATAN]]*O150</f>
        <v>68310</v>
      </c>
    </row>
    <row r="151" spans="1:16" ht="23.25" customHeight="1" x14ac:dyDescent="0.2">
      <c r="A151" s="13"/>
      <c r="B151" s="73"/>
      <c r="C151" s="71" t="s">
        <v>2161</v>
      </c>
      <c r="D151" s="76" t="s">
        <v>56</v>
      </c>
      <c r="E151" s="12">
        <v>44523</v>
      </c>
      <c r="F151" s="74" t="s">
        <v>1971</v>
      </c>
      <c r="G151" s="12">
        <v>44527</v>
      </c>
      <c r="H151" s="75" t="s">
        <v>1972</v>
      </c>
      <c r="I151" s="15">
        <v>64</v>
      </c>
      <c r="J151" s="15">
        <v>64</v>
      </c>
      <c r="K151" s="15">
        <v>20</v>
      </c>
      <c r="L151" s="15">
        <v>9</v>
      </c>
      <c r="M151" s="79">
        <v>20.48</v>
      </c>
      <c r="N151" s="94">
        <v>21</v>
      </c>
      <c r="O151" s="63">
        <v>2530</v>
      </c>
      <c r="P151" s="64">
        <f>Table22457891011234567891011121314151617181920212223242526272829303132333438244454647484950515253626364656667686970[[#This Row],[PEMBULATAN]]*O151</f>
        <v>53130</v>
      </c>
    </row>
    <row r="152" spans="1:16" ht="23.25" customHeight="1" x14ac:dyDescent="0.2">
      <c r="A152" s="13"/>
      <c r="B152" s="73"/>
      <c r="C152" s="71" t="s">
        <v>2162</v>
      </c>
      <c r="D152" s="76" t="s">
        <v>56</v>
      </c>
      <c r="E152" s="12">
        <v>44523</v>
      </c>
      <c r="F152" s="74" t="s">
        <v>1971</v>
      </c>
      <c r="G152" s="12">
        <v>44527</v>
      </c>
      <c r="H152" s="75" t="s">
        <v>1972</v>
      </c>
      <c r="I152" s="15">
        <v>42</v>
      </c>
      <c r="J152" s="15">
        <v>28</v>
      </c>
      <c r="K152" s="15">
        <v>11</v>
      </c>
      <c r="L152" s="15">
        <v>1</v>
      </c>
      <c r="M152" s="79">
        <v>3.234</v>
      </c>
      <c r="N152" s="94">
        <v>3.234</v>
      </c>
      <c r="O152" s="63">
        <v>2530</v>
      </c>
      <c r="P152" s="64">
        <f>Table22457891011234567891011121314151617181920212223242526272829303132333438244454647484950515253626364656667686970[[#This Row],[PEMBULATAN]]*O152</f>
        <v>8182.0199999999995</v>
      </c>
    </row>
    <row r="153" spans="1:16" ht="23.25" customHeight="1" x14ac:dyDescent="0.2">
      <c r="A153" s="13"/>
      <c r="B153" s="73"/>
      <c r="C153" s="71" t="s">
        <v>2163</v>
      </c>
      <c r="D153" s="76" t="s">
        <v>56</v>
      </c>
      <c r="E153" s="12">
        <v>44523</v>
      </c>
      <c r="F153" s="74" t="s">
        <v>1971</v>
      </c>
      <c r="G153" s="12">
        <v>44527</v>
      </c>
      <c r="H153" s="75" t="s">
        <v>1972</v>
      </c>
      <c r="I153" s="15">
        <v>81</v>
      </c>
      <c r="J153" s="15">
        <v>52</v>
      </c>
      <c r="K153" s="15">
        <v>23</v>
      </c>
      <c r="L153" s="15">
        <v>10</v>
      </c>
      <c r="M153" s="79">
        <v>24.219000000000001</v>
      </c>
      <c r="N153" s="94">
        <v>24.219000000000001</v>
      </c>
      <c r="O153" s="63">
        <v>2530</v>
      </c>
      <c r="P153" s="64">
        <f>Table22457891011234567891011121314151617181920212223242526272829303132333438244454647484950515253626364656667686970[[#This Row],[PEMBULATAN]]*O153</f>
        <v>61274.07</v>
      </c>
    </row>
    <row r="154" spans="1:16" ht="23.25" customHeight="1" x14ac:dyDescent="0.2">
      <c r="A154" s="13"/>
      <c r="B154" s="73"/>
      <c r="C154" s="71" t="s">
        <v>2164</v>
      </c>
      <c r="D154" s="76" t="s">
        <v>56</v>
      </c>
      <c r="E154" s="12">
        <v>44523</v>
      </c>
      <c r="F154" s="74" t="s">
        <v>1971</v>
      </c>
      <c r="G154" s="12">
        <v>44527</v>
      </c>
      <c r="H154" s="75" t="s">
        <v>1972</v>
      </c>
      <c r="I154" s="15">
        <v>92</v>
      </c>
      <c r="J154" s="15">
        <v>60</v>
      </c>
      <c r="K154" s="15">
        <v>27</v>
      </c>
      <c r="L154" s="15">
        <v>18</v>
      </c>
      <c r="M154" s="79">
        <v>37.26</v>
      </c>
      <c r="N154" s="94">
        <v>37.26</v>
      </c>
      <c r="O154" s="63">
        <v>2530</v>
      </c>
      <c r="P154" s="64">
        <f>Table22457891011234567891011121314151617181920212223242526272829303132333438244454647484950515253626364656667686970[[#This Row],[PEMBULATAN]]*O154</f>
        <v>94267.799999999988</v>
      </c>
    </row>
    <row r="155" spans="1:16" ht="23.25" customHeight="1" x14ac:dyDescent="0.2">
      <c r="A155" s="13"/>
      <c r="B155" s="73"/>
      <c r="C155" s="71" t="s">
        <v>2165</v>
      </c>
      <c r="D155" s="76" t="s">
        <v>56</v>
      </c>
      <c r="E155" s="12">
        <v>44523</v>
      </c>
      <c r="F155" s="74" t="s">
        <v>1971</v>
      </c>
      <c r="G155" s="12">
        <v>44527</v>
      </c>
      <c r="H155" s="75" t="s">
        <v>1972</v>
      </c>
      <c r="I155" s="15">
        <v>81</v>
      </c>
      <c r="J155" s="15">
        <v>52</v>
      </c>
      <c r="K155" s="15">
        <v>27</v>
      </c>
      <c r="L155" s="15">
        <v>36</v>
      </c>
      <c r="M155" s="79">
        <v>28.431000000000001</v>
      </c>
      <c r="N155" s="94">
        <v>37</v>
      </c>
      <c r="O155" s="63">
        <v>2530</v>
      </c>
      <c r="P155" s="64">
        <f>Table22457891011234567891011121314151617181920212223242526272829303132333438244454647484950515253626364656667686970[[#This Row],[PEMBULATAN]]*O155</f>
        <v>93610</v>
      </c>
    </row>
    <row r="156" spans="1:16" ht="23.25" customHeight="1" x14ac:dyDescent="0.2">
      <c r="A156" s="13"/>
      <c r="B156" s="73"/>
      <c r="C156" s="71" t="s">
        <v>2166</v>
      </c>
      <c r="D156" s="76" t="s">
        <v>56</v>
      </c>
      <c r="E156" s="12">
        <v>44523</v>
      </c>
      <c r="F156" s="74" t="s">
        <v>1971</v>
      </c>
      <c r="G156" s="12">
        <v>44527</v>
      </c>
      <c r="H156" s="75" t="s">
        <v>1972</v>
      </c>
      <c r="I156" s="15">
        <v>62</v>
      </c>
      <c r="J156" s="15">
        <v>55</v>
      </c>
      <c r="K156" s="15">
        <v>27</v>
      </c>
      <c r="L156" s="15">
        <v>8</v>
      </c>
      <c r="M156" s="79">
        <v>23.017499999999998</v>
      </c>
      <c r="N156" s="94">
        <v>23.017499999999998</v>
      </c>
      <c r="O156" s="63">
        <v>2530</v>
      </c>
      <c r="P156" s="64">
        <f>Table22457891011234567891011121314151617181920212223242526272829303132333438244454647484950515253626364656667686970[[#This Row],[PEMBULATAN]]*O156</f>
        <v>58234.274999999994</v>
      </c>
    </row>
    <row r="157" spans="1:16" ht="23.25" customHeight="1" x14ac:dyDescent="0.2">
      <c r="A157" s="13"/>
      <c r="B157" s="73"/>
      <c r="C157" s="71" t="s">
        <v>2167</v>
      </c>
      <c r="D157" s="76" t="s">
        <v>56</v>
      </c>
      <c r="E157" s="12">
        <v>44523</v>
      </c>
      <c r="F157" s="74" t="s">
        <v>1971</v>
      </c>
      <c r="G157" s="12">
        <v>44527</v>
      </c>
      <c r="H157" s="75" t="s">
        <v>1972</v>
      </c>
      <c r="I157" s="15">
        <v>70</v>
      </c>
      <c r="J157" s="15">
        <v>61</v>
      </c>
      <c r="K157" s="15">
        <v>18</v>
      </c>
      <c r="L157" s="15">
        <v>8</v>
      </c>
      <c r="M157" s="79">
        <v>19.215</v>
      </c>
      <c r="N157" s="94">
        <v>19.215</v>
      </c>
      <c r="O157" s="63">
        <v>2530</v>
      </c>
      <c r="P157" s="64">
        <f>Table22457891011234567891011121314151617181920212223242526272829303132333438244454647484950515253626364656667686970[[#This Row],[PEMBULATAN]]*O157</f>
        <v>48613.95</v>
      </c>
    </row>
    <row r="158" spans="1:16" ht="23.25" customHeight="1" x14ac:dyDescent="0.2">
      <c r="A158" s="13"/>
      <c r="B158" s="73"/>
      <c r="C158" s="71" t="s">
        <v>2168</v>
      </c>
      <c r="D158" s="76" t="s">
        <v>56</v>
      </c>
      <c r="E158" s="12">
        <v>44523</v>
      </c>
      <c r="F158" s="74" t="s">
        <v>1971</v>
      </c>
      <c r="G158" s="12">
        <v>44527</v>
      </c>
      <c r="H158" s="75" t="s">
        <v>1972</v>
      </c>
      <c r="I158" s="15">
        <v>45</v>
      </c>
      <c r="J158" s="15">
        <v>36</v>
      </c>
      <c r="K158" s="15">
        <v>11</v>
      </c>
      <c r="L158" s="15">
        <v>5</v>
      </c>
      <c r="M158" s="79">
        <v>4.4550000000000001</v>
      </c>
      <c r="N158" s="94">
        <v>6</v>
      </c>
      <c r="O158" s="63">
        <v>2530</v>
      </c>
      <c r="P158" s="64">
        <f>Table22457891011234567891011121314151617181920212223242526272829303132333438244454647484950515253626364656667686970[[#This Row],[PEMBULATAN]]*O158</f>
        <v>15180</v>
      </c>
    </row>
    <row r="159" spans="1:16" ht="23.25" customHeight="1" x14ac:dyDescent="0.2">
      <c r="A159" s="13"/>
      <c r="B159" s="73"/>
      <c r="C159" s="71" t="s">
        <v>2169</v>
      </c>
      <c r="D159" s="76" t="s">
        <v>56</v>
      </c>
      <c r="E159" s="12">
        <v>44523</v>
      </c>
      <c r="F159" s="74" t="s">
        <v>1971</v>
      </c>
      <c r="G159" s="12">
        <v>44527</v>
      </c>
      <c r="H159" s="75" t="s">
        <v>1972</v>
      </c>
      <c r="I159" s="15">
        <v>48</v>
      </c>
      <c r="J159" s="15">
        <v>42</v>
      </c>
      <c r="K159" s="15">
        <v>22</v>
      </c>
      <c r="L159" s="15">
        <v>6</v>
      </c>
      <c r="M159" s="79">
        <v>11.087999999999999</v>
      </c>
      <c r="N159" s="94">
        <v>11.087999999999999</v>
      </c>
      <c r="O159" s="63">
        <v>2530</v>
      </c>
      <c r="P159" s="64">
        <f>Table22457891011234567891011121314151617181920212223242526272829303132333438244454647484950515253626364656667686970[[#This Row],[PEMBULATAN]]*O159</f>
        <v>28052.639999999999</v>
      </c>
    </row>
    <row r="160" spans="1:16" ht="23.25" customHeight="1" x14ac:dyDescent="0.2">
      <c r="A160" s="13"/>
      <c r="B160" s="73"/>
      <c r="C160" s="71" t="s">
        <v>2170</v>
      </c>
      <c r="D160" s="76" t="s">
        <v>56</v>
      </c>
      <c r="E160" s="12">
        <v>44523</v>
      </c>
      <c r="F160" s="74" t="s">
        <v>1971</v>
      </c>
      <c r="G160" s="12">
        <v>44527</v>
      </c>
      <c r="H160" s="75" t="s">
        <v>1972</v>
      </c>
      <c r="I160" s="15">
        <v>72</v>
      </c>
      <c r="J160" s="15">
        <v>61</v>
      </c>
      <c r="K160" s="15">
        <v>11</v>
      </c>
      <c r="L160" s="15">
        <v>6</v>
      </c>
      <c r="M160" s="79">
        <v>12.077999999999999</v>
      </c>
      <c r="N160" s="94">
        <v>12.077999999999999</v>
      </c>
      <c r="O160" s="63">
        <v>2530</v>
      </c>
      <c r="P160" s="64">
        <f>Table22457891011234567891011121314151617181920212223242526272829303132333438244454647484950515253626364656667686970[[#This Row],[PEMBULATAN]]*O160</f>
        <v>30557.34</v>
      </c>
    </row>
    <row r="161" spans="1:16" ht="23.25" customHeight="1" x14ac:dyDescent="0.2">
      <c r="A161" s="13"/>
      <c r="B161" s="73"/>
      <c r="C161" s="71" t="s">
        <v>2171</v>
      </c>
      <c r="D161" s="76" t="s">
        <v>56</v>
      </c>
      <c r="E161" s="12">
        <v>44523</v>
      </c>
      <c r="F161" s="74" t="s">
        <v>1971</v>
      </c>
      <c r="G161" s="12">
        <v>44527</v>
      </c>
      <c r="H161" s="75" t="s">
        <v>1972</v>
      </c>
      <c r="I161" s="15">
        <v>51</v>
      </c>
      <c r="J161" s="15">
        <v>52</v>
      </c>
      <c r="K161" s="15">
        <v>22</v>
      </c>
      <c r="L161" s="15">
        <v>3</v>
      </c>
      <c r="M161" s="79">
        <v>14.586</v>
      </c>
      <c r="N161" s="94">
        <v>14.586</v>
      </c>
      <c r="O161" s="63">
        <v>2530</v>
      </c>
      <c r="P161" s="64">
        <f>Table22457891011234567891011121314151617181920212223242526272829303132333438244454647484950515253626364656667686970[[#This Row],[PEMBULATAN]]*O161</f>
        <v>36902.58</v>
      </c>
    </row>
    <row r="162" spans="1:16" ht="23.25" customHeight="1" x14ac:dyDescent="0.2">
      <c r="A162" s="13"/>
      <c r="B162" s="73"/>
      <c r="C162" s="71" t="s">
        <v>2172</v>
      </c>
      <c r="D162" s="76" t="s">
        <v>56</v>
      </c>
      <c r="E162" s="12">
        <v>44523</v>
      </c>
      <c r="F162" s="74" t="s">
        <v>1971</v>
      </c>
      <c r="G162" s="12">
        <v>44527</v>
      </c>
      <c r="H162" s="75" t="s">
        <v>1972</v>
      </c>
      <c r="I162" s="15">
        <v>103</v>
      </c>
      <c r="J162" s="15">
        <v>10</v>
      </c>
      <c r="K162" s="15">
        <v>10</v>
      </c>
      <c r="L162" s="15">
        <v>3</v>
      </c>
      <c r="M162" s="79">
        <v>2.5750000000000002</v>
      </c>
      <c r="N162" s="94">
        <v>3</v>
      </c>
      <c r="O162" s="63">
        <v>2530</v>
      </c>
      <c r="P162" s="64">
        <f>Table22457891011234567891011121314151617181920212223242526272829303132333438244454647484950515253626364656667686970[[#This Row],[PEMBULATAN]]*O162</f>
        <v>7590</v>
      </c>
    </row>
    <row r="163" spans="1:16" ht="23.25" customHeight="1" x14ac:dyDescent="0.2">
      <c r="A163" s="13"/>
      <c r="B163" s="73"/>
      <c r="C163" s="71" t="s">
        <v>2173</v>
      </c>
      <c r="D163" s="76" t="s">
        <v>56</v>
      </c>
      <c r="E163" s="12">
        <v>44523</v>
      </c>
      <c r="F163" s="74" t="s">
        <v>1971</v>
      </c>
      <c r="G163" s="12">
        <v>44527</v>
      </c>
      <c r="H163" s="75" t="s">
        <v>1972</v>
      </c>
      <c r="I163" s="15">
        <v>210</v>
      </c>
      <c r="J163" s="15">
        <v>13</v>
      </c>
      <c r="K163" s="15">
        <v>13</v>
      </c>
      <c r="L163" s="15">
        <v>12</v>
      </c>
      <c r="M163" s="79">
        <v>8.8725000000000005</v>
      </c>
      <c r="N163" s="94">
        <v>12</v>
      </c>
      <c r="O163" s="63">
        <v>2530</v>
      </c>
      <c r="P163" s="64">
        <f>Table22457891011234567891011121314151617181920212223242526272829303132333438244454647484950515253626364656667686970[[#This Row],[PEMBULATAN]]*O163</f>
        <v>30360</v>
      </c>
    </row>
    <row r="164" spans="1:16" ht="23.25" customHeight="1" x14ac:dyDescent="0.2">
      <c r="A164" s="13"/>
      <c r="B164" s="96"/>
      <c r="C164" s="71" t="s">
        <v>2174</v>
      </c>
      <c r="D164" s="76" t="s">
        <v>56</v>
      </c>
      <c r="E164" s="12">
        <v>44523</v>
      </c>
      <c r="F164" s="74" t="s">
        <v>1971</v>
      </c>
      <c r="G164" s="12">
        <v>44527</v>
      </c>
      <c r="H164" s="75" t="s">
        <v>1972</v>
      </c>
      <c r="I164" s="15">
        <v>48</v>
      </c>
      <c r="J164" s="15">
        <v>48</v>
      </c>
      <c r="K164" s="15">
        <v>84</v>
      </c>
      <c r="L164" s="15">
        <v>45</v>
      </c>
      <c r="M164" s="79">
        <v>48.384</v>
      </c>
      <c r="N164" s="94">
        <v>49</v>
      </c>
      <c r="O164" s="63">
        <v>2530</v>
      </c>
      <c r="P164" s="64">
        <f>Table22457891011234567891011121314151617181920212223242526272829303132333438244454647484950515253626364656667686970[[#This Row],[PEMBULATAN]]*O164</f>
        <v>123970</v>
      </c>
    </row>
    <row r="165" spans="1:16" ht="23.25" customHeight="1" x14ac:dyDescent="0.2">
      <c r="A165" s="13"/>
      <c r="B165" s="96" t="s">
        <v>2010</v>
      </c>
      <c r="C165" s="71" t="s">
        <v>2011</v>
      </c>
      <c r="D165" s="76" t="s">
        <v>56</v>
      </c>
      <c r="E165" s="12">
        <v>44523</v>
      </c>
      <c r="F165" s="74" t="s">
        <v>1971</v>
      </c>
      <c r="G165" s="12">
        <v>44527</v>
      </c>
      <c r="H165" s="75" t="s">
        <v>1972</v>
      </c>
      <c r="I165" s="15">
        <v>36</v>
      </c>
      <c r="J165" s="15">
        <v>30</v>
      </c>
      <c r="K165" s="15">
        <v>27</v>
      </c>
      <c r="L165" s="15">
        <v>4</v>
      </c>
      <c r="M165" s="79">
        <v>7.29</v>
      </c>
      <c r="N165" s="94">
        <v>7.29</v>
      </c>
      <c r="O165" s="63">
        <v>2530</v>
      </c>
      <c r="P165" s="64">
        <f>Table22457891011234567891011121314151617181920212223242526272829303132333438244454647484950515253626364656667686970[[#This Row],[PEMBULATAN]]*O165</f>
        <v>18443.7</v>
      </c>
    </row>
    <row r="166" spans="1:16" ht="23.25" customHeight="1" x14ac:dyDescent="0.2">
      <c r="A166" s="13"/>
      <c r="B166" s="73" t="s">
        <v>2012</v>
      </c>
      <c r="C166" s="71" t="s">
        <v>2013</v>
      </c>
      <c r="D166" s="76" t="s">
        <v>56</v>
      </c>
      <c r="E166" s="12">
        <v>44523</v>
      </c>
      <c r="F166" s="74" t="s">
        <v>1971</v>
      </c>
      <c r="G166" s="12">
        <v>44527</v>
      </c>
      <c r="H166" s="75" t="s">
        <v>1972</v>
      </c>
      <c r="I166" s="15">
        <v>72</v>
      </c>
      <c r="J166" s="15">
        <v>51</v>
      </c>
      <c r="K166" s="15">
        <v>26</v>
      </c>
      <c r="L166" s="15">
        <v>28</v>
      </c>
      <c r="M166" s="79">
        <v>23.867999999999999</v>
      </c>
      <c r="N166" s="94">
        <v>28</v>
      </c>
      <c r="O166" s="63">
        <v>2530</v>
      </c>
      <c r="P166" s="64">
        <f>Table22457891011234567891011121314151617181920212223242526272829303132333438244454647484950515253626364656667686970[[#This Row],[PEMBULATAN]]*O166</f>
        <v>70840</v>
      </c>
    </row>
    <row r="167" spans="1:16" ht="23.25" customHeight="1" x14ac:dyDescent="0.2">
      <c r="A167" s="13"/>
      <c r="B167" s="73"/>
      <c r="C167" s="71" t="s">
        <v>2175</v>
      </c>
      <c r="D167" s="76" t="s">
        <v>56</v>
      </c>
      <c r="E167" s="12">
        <v>44523</v>
      </c>
      <c r="F167" s="74" t="s">
        <v>1971</v>
      </c>
      <c r="G167" s="12">
        <v>44527</v>
      </c>
      <c r="H167" s="75" t="s">
        <v>1972</v>
      </c>
      <c r="I167" s="15">
        <v>41</v>
      </c>
      <c r="J167" s="15">
        <v>41</v>
      </c>
      <c r="K167" s="15">
        <v>23</v>
      </c>
      <c r="L167" s="15">
        <v>5</v>
      </c>
      <c r="M167" s="79">
        <v>9.6657499999999992</v>
      </c>
      <c r="N167" s="94">
        <v>9.6657499999999992</v>
      </c>
      <c r="O167" s="63">
        <v>2530</v>
      </c>
      <c r="P167" s="64">
        <f>Table22457891011234567891011121314151617181920212223242526272829303132333438244454647484950515253626364656667686970[[#This Row],[PEMBULATAN]]*O167</f>
        <v>24454.347499999996</v>
      </c>
    </row>
    <row r="168" spans="1:16" ht="23.25" customHeight="1" x14ac:dyDescent="0.2">
      <c r="A168" s="13"/>
      <c r="B168" s="73"/>
      <c r="C168" s="71" t="s">
        <v>2176</v>
      </c>
      <c r="D168" s="76" t="s">
        <v>56</v>
      </c>
      <c r="E168" s="12">
        <v>44523</v>
      </c>
      <c r="F168" s="74" t="s">
        <v>1971</v>
      </c>
      <c r="G168" s="12">
        <v>44527</v>
      </c>
      <c r="H168" s="75" t="s">
        <v>1972</v>
      </c>
      <c r="I168" s="15">
        <v>52</v>
      </c>
      <c r="J168" s="15">
        <v>33</v>
      </c>
      <c r="K168" s="15">
        <v>21</v>
      </c>
      <c r="L168" s="15">
        <v>4</v>
      </c>
      <c r="M168" s="79">
        <v>9.0090000000000003</v>
      </c>
      <c r="N168" s="94">
        <v>9.0090000000000003</v>
      </c>
      <c r="O168" s="63">
        <v>2530</v>
      </c>
      <c r="P168" s="64">
        <f>Table22457891011234567891011121314151617181920212223242526272829303132333438244454647484950515253626364656667686970[[#This Row],[PEMBULATAN]]*O168</f>
        <v>22792.77</v>
      </c>
    </row>
    <row r="169" spans="1:16" ht="23.25" customHeight="1" x14ac:dyDescent="0.2">
      <c r="A169" s="13"/>
      <c r="B169" s="73"/>
      <c r="C169" s="71" t="s">
        <v>2177</v>
      </c>
      <c r="D169" s="76" t="s">
        <v>56</v>
      </c>
      <c r="E169" s="12">
        <v>44523</v>
      </c>
      <c r="F169" s="74" t="s">
        <v>1971</v>
      </c>
      <c r="G169" s="12">
        <v>44527</v>
      </c>
      <c r="H169" s="75" t="s">
        <v>1972</v>
      </c>
      <c r="I169" s="15">
        <v>23</v>
      </c>
      <c r="J169" s="15">
        <v>21</v>
      </c>
      <c r="K169" s="15">
        <v>15</v>
      </c>
      <c r="L169" s="15">
        <v>1</v>
      </c>
      <c r="M169" s="79">
        <v>1.81125</v>
      </c>
      <c r="N169" s="94">
        <v>1.81125</v>
      </c>
      <c r="O169" s="63">
        <v>2530</v>
      </c>
      <c r="P169" s="64">
        <f>Table22457891011234567891011121314151617181920212223242526272829303132333438244454647484950515253626364656667686970[[#This Row],[PEMBULATAN]]*O169</f>
        <v>4582.4624999999996</v>
      </c>
    </row>
    <row r="170" spans="1:16" ht="23.25" customHeight="1" x14ac:dyDescent="0.2">
      <c r="A170" s="13"/>
      <c r="B170" s="73"/>
      <c r="C170" s="71" t="s">
        <v>2178</v>
      </c>
      <c r="D170" s="76" t="s">
        <v>56</v>
      </c>
      <c r="E170" s="12">
        <v>44523</v>
      </c>
      <c r="F170" s="74" t="s">
        <v>1971</v>
      </c>
      <c r="G170" s="12">
        <v>44527</v>
      </c>
      <c r="H170" s="75" t="s">
        <v>1972</v>
      </c>
      <c r="I170" s="15">
        <v>83</v>
      </c>
      <c r="J170" s="15">
        <v>41</v>
      </c>
      <c r="K170" s="15">
        <v>33</v>
      </c>
      <c r="L170" s="15">
        <v>24</v>
      </c>
      <c r="M170" s="79">
        <v>28.074750000000002</v>
      </c>
      <c r="N170" s="94">
        <v>28.074750000000002</v>
      </c>
      <c r="O170" s="63">
        <v>2530</v>
      </c>
      <c r="P170" s="64">
        <f>Table22457891011234567891011121314151617181920212223242526272829303132333438244454647484950515253626364656667686970[[#This Row],[PEMBULATAN]]*O170</f>
        <v>71029.117500000008</v>
      </c>
    </row>
    <row r="171" spans="1:16" ht="23.25" customHeight="1" x14ac:dyDescent="0.2">
      <c r="A171" s="13"/>
      <c r="B171" s="73"/>
      <c r="C171" s="71" t="s">
        <v>2179</v>
      </c>
      <c r="D171" s="76" t="s">
        <v>56</v>
      </c>
      <c r="E171" s="12">
        <v>44523</v>
      </c>
      <c r="F171" s="74" t="s">
        <v>1971</v>
      </c>
      <c r="G171" s="12">
        <v>44527</v>
      </c>
      <c r="H171" s="75" t="s">
        <v>1972</v>
      </c>
      <c r="I171" s="15">
        <v>51</v>
      </c>
      <c r="J171" s="15">
        <v>52</v>
      </c>
      <c r="K171" s="15">
        <v>22</v>
      </c>
      <c r="L171" s="15">
        <v>12</v>
      </c>
      <c r="M171" s="79">
        <v>14.586</v>
      </c>
      <c r="N171" s="94">
        <v>14.586</v>
      </c>
      <c r="O171" s="63">
        <v>2530</v>
      </c>
      <c r="P171" s="64">
        <f>Table22457891011234567891011121314151617181920212223242526272829303132333438244454647484950515253626364656667686970[[#This Row],[PEMBULATAN]]*O171</f>
        <v>36902.58</v>
      </c>
    </row>
    <row r="172" spans="1:16" ht="23.25" customHeight="1" x14ac:dyDescent="0.2">
      <c r="A172" s="13"/>
      <c r="B172" s="73"/>
      <c r="C172" s="71" t="s">
        <v>2180</v>
      </c>
      <c r="D172" s="76" t="s">
        <v>56</v>
      </c>
      <c r="E172" s="12">
        <v>44523</v>
      </c>
      <c r="F172" s="74" t="s">
        <v>1971</v>
      </c>
      <c r="G172" s="12">
        <v>44527</v>
      </c>
      <c r="H172" s="75" t="s">
        <v>1972</v>
      </c>
      <c r="I172" s="15">
        <v>51</v>
      </c>
      <c r="J172" s="15">
        <v>41</v>
      </c>
      <c r="K172" s="15">
        <v>16</v>
      </c>
      <c r="L172" s="15">
        <v>7</v>
      </c>
      <c r="M172" s="79">
        <v>8.3640000000000008</v>
      </c>
      <c r="N172" s="94">
        <v>9</v>
      </c>
      <c r="O172" s="63">
        <v>2530</v>
      </c>
      <c r="P172" s="64">
        <f>Table22457891011234567891011121314151617181920212223242526272829303132333438244454647484950515253626364656667686970[[#This Row],[PEMBULATAN]]*O172</f>
        <v>22770</v>
      </c>
    </row>
    <row r="173" spans="1:16" ht="23.25" customHeight="1" x14ac:dyDescent="0.2">
      <c r="A173" s="13"/>
      <c r="B173" s="73"/>
      <c r="C173" s="71" t="s">
        <v>2181</v>
      </c>
      <c r="D173" s="76" t="s">
        <v>56</v>
      </c>
      <c r="E173" s="12">
        <v>44523</v>
      </c>
      <c r="F173" s="74" t="s">
        <v>1971</v>
      </c>
      <c r="G173" s="12">
        <v>44527</v>
      </c>
      <c r="H173" s="75" t="s">
        <v>1972</v>
      </c>
      <c r="I173" s="15">
        <v>78</v>
      </c>
      <c r="J173" s="15">
        <v>62</v>
      </c>
      <c r="K173" s="15">
        <v>45</v>
      </c>
      <c r="L173" s="15">
        <v>35</v>
      </c>
      <c r="M173" s="79">
        <v>54.405000000000001</v>
      </c>
      <c r="N173" s="94">
        <v>55</v>
      </c>
      <c r="O173" s="63">
        <v>2530</v>
      </c>
      <c r="P173" s="64">
        <f>Table22457891011234567891011121314151617181920212223242526272829303132333438244454647484950515253626364656667686970[[#This Row],[PEMBULATAN]]*O173</f>
        <v>139150</v>
      </c>
    </row>
    <row r="174" spans="1:16" ht="23.25" customHeight="1" x14ac:dyDescent="0.2">
      <c r="A174" s="13"/>
      <c r="B174" s="73"/>
      <c r="C174" s="71" t="s">
        <v>2182</v>
      </c>
      <c r="D174" s="76" t="s">
        <v>56</v>
      </c>
      <c r="E174" s="12">
        <v>44523</v>
      </c>
      <c r="F174" s="74" t="s">
        <v>1971</v>
      </c>
      <c r="G174" s="12">
        <v>44527</v>
      </c>
      <c r="H174" s="75" t="s">
        <v>1972</v>
      </c>
      <c r="I174" s="15">
        <v>56</v>
      </c>
      <c r="J174" s="15">
        <v>41</v>
      </c>
      <c r="K174" s="15">
        <v>21</v>
      </c>
      <c r="L174" s="15">
        <v>7</v>
      </c>
      <c r="M174" s="79">
        <v>12.054</v>
      </c>
      <c r="N174" s="94">
        <v>12.054</v>
      </c>
      <c r="O174" s="63">
        <v>2530</v>
      </c>
      <c r="P174" s="64">
        <f>Table22457891011234567891011121314151617181920212223242526272829303132333438244454647484950515253626364656667686970[[#This Row],[PEMBULATAN]]*O174</f>
        <v>30496.62</v>
      </c>
    </row>
    <row r="175" spans="1:16" ht="22.5" customHeight="1" x14ac:dyDescent="0.2">
      <c r="A175" s="116" t="s">
        <v>30</v>
      </c>
      <c r="B175" s="117"/>
      <c r="C175" s="117"/>
      <c r="D175" s="117"/>
      <c r="E175" s="117"/>
      <c r="F175" s="117"/>
      <c r="G175" s="117"/>
      <c r="H175" s="117"/>
      <c r="I175" s="117"/>
      <c r="J175" s="117"/>
      <c r="K175" s="117"/>
      <c r="L175" s="118"/>
      <c r="M175" s="77">
        <f>SUBTOTAL(109,Table22457891011234567891011121314151617181920212223242526272829303132333438244454647484950515253626364656667686970[KG VOLUME])</f>
        <v>3258.2690000000011</v>
      </c>
      <c r="N175" s="67">
        <f>SUM(N3:N174)</f>
        <v>3415.5935000000013</v>
      </c>
      <c r="O175" s="119">
        <f>SUM(P3:P174)</f>
        <v>8641451.554999996</v>
      </c>
      <c r="P175" s="120"/>
    </row>
    <row r="176" spans="1:16" ht="18" customHeight="1" x14ac:dyDescent="0.2">
      <c r="A176" s="84"/>
      <c r="B176" s="55" t="s">
        <v>42</v>
      </c>
      <c r="C176" s="54"/>
      <c r="D176" s="56" t="s">
        <v>43</v>
      </c>
      <c r="E176" s="84"/>
      <c r="F176" s="84"/>
      <c r="G176" s="84"/>
      <c r="H176" s="84"/>
      <c r="I176" s="84"/>
      <c r="J176" s="84"/>
      <c r="K176" s="84"/>
      <c r="L176" s="84"/>
      <c r="M176" s="85"/>
      <c r="N176" s="86" t="s">
        <v>51</v>
      </c>
      <c r="O176" s="87"/>
      <c r="P176" s="87">
        <f>O175*10%</f>
        <v>864145.15549999964</v>
      </c>
    </row>
    <row r="177" spans="1:16" ht="18" customHeight="1" thickBot="1" x14ac:dyDescent="0.25">
      <c r="A177" s="84"/>
      <c r="B177" s="55"/>
      <c r="C177" s="54"/>
      <c r="D177" s="56"/>
      <c r="E177" s="84"/>
      <c r="F177" s="84"/>
      <c r="G177" s="84"/>
      <c r="H177" s="84"/>
      <c r="I177" s="84"/>
      <c r="J177" s="84"/>
      <c r="K177" s="84"/>
      <c r="L177" s="84"/>
      <c r="M177" s="85"/>
      <c r="N177" s="88" t="s">
        <v>52</v>
      </c>
      <c r="O177" s="89"/>
      <c r="P177" s="89">
        <f>O175-P176</f>
        <v>7777306.3994999966</v>
      </c>
    </row>
    <row r="178" spans="1:16" ht="18" customHeight="1" x14ac:dyDescent="0.2">
      <c r="A178" s="10"/>
      <c r="H178" s="62"/>
      <c r="N178" s="61" t="s">
        <v>31</v>
      </c>
      <c r="P178" s="68">
        <f>P177*1%</f>
        <v>77773.06399499996</v>
      </c>
    </row>
    <row r="179" spans="1:16" ht="18" customHeight="1" thickBot="1" x14ac:dyDescent="0.25">
      <c r="A179" s="10"/>
      <c r="H179" s="62"/>
      <c r="N179" s="61" t="s">
        <v>53</v>
      </c>
      <c r="P179" s="70">
        <f>P177*2%</f>
        <v>155546.12798999992</v>
      </c>
    </row>
    <row r="180" spans="1:16" ht="18" customHeight="1" x14ac:dyDescent="0.2">
      <c r="A180" s="10"/>
      <c r="H180" s="62"/>
      <c r="N180" s="65" t="s">
        <v>32</v>
      </c>
      <c r="O180" s="66"/>
      <c r="P180" s="69">
        <f>P177+P178-P179</f>
        <v>7699533.3355049966</v>
      </c>
    </row>
    <row r="182" spans="1:16" x14ac:dyDescent="0.2">
      <c r="A182" s="10"/>
      <c r="H182" s="62"/>
      <c r="P182" s="70"/>
    </row>
    <row r="183" spans="1:16" x14ac:dyDescent="0.2">
      <c r="A183" s="10"/>
      <c r="H183" s="62"/>
      <c r="O183" s="57"/>
      <c r="P183" s="70"/>
    </row>
    <row r="184" spans="1:16" s="3" customFormat="1" x14ac:dyDescent="0.25">
      <c r="A184" s="10"/>
      <c r="B184" s="2"/>
      <c r="C184" s="2"/>
      <c r="E184" s="11"/>
      <c r="H184" s="62"/>
      <c r="N184" s="14"/>
      <c r="O184" s="14"/>
      <c r="P184" s="14"/>
    </row>
    <row r="185" spans="1:16" s="3" customFormat="1" x14ac:dyDescent="0.25">
      <c r="A185" s="10"/>
      <c r="B185" s="2"/>
      <c r="C185" s="2"/>
      <c r="E185" s="11"/>
      <c r="H185" s="62"/>
      <c r="N185" s="14"/>
      <c r="O185" s="14"/>
      <c r="P185" s="14"/>
    </row>
    <row r="186" spans="1:16" s="3" customFormat="1" x14ac:dyDescent="0.25">
      <c r="A186" s="10"/>
      <c r="B186" s="2"/>
      <c r="C186" s="2"/>
      <c r="E186" s="11"/>
      <c r="H186" s="62"/>
      <c r="N186" s="14"/>
      <c r="O186" s="14"/>
      <c r="P186" s="14"/>
    </row>
    <row r="187" spans="1:16" s="3" customFormat="1" x14ac:dyDescent="0.25">
      <c r="A187" s="10"/>
      <c r="B187" s="2"/>
      <c r="C187" s="2"/>
      <c r="E187" s="11"/>
      <c r="H187" s="62"/>
      <c r="N187" s="14"/>
      <c r="O187" s="14"/>
      <c r="P187" s="14"/>
    </row>
    <row r="188" spans="1:16" s="3" customFormat="1" x14ac:dyDescent="0.25">
      <c r="A188" s="10"/>
      <c r="B188" s="2"/>
      <c r="C188" s="2"/>
      <c r="E188" s="11"/>
      <c r="H188" s="62"/>
      <c r="N188" s="14"/>
      <c r="O188" s="14"/>
      <c r="P188" s="14"/>
    </row>
    <row r="189" spans="1:16" s="3" customFormat="1" x14ac:dyDescent="0.25">
      <c r="A189" s="10"/>
      <c r="B189" s="2"/>
      <c r="C189" s="2"/>
      <c r="E189" s="11"/>
      <c r="H189" s="62"/>
      <c r="N189" s="14"/>
      <c r="O189" s="14"/>
      <c r="P189" s="14"/>
    </row>
    <row r="190" spans="1:16" s="3" customFormat="1" x14ac:dyDescent="0.25">
      <c r="A190" s="10"/>
      <c r="B190" s="2"/>
      <c r="C190" s="2"/>
      <c r="E190" s="11"/>
      <c r="H190" s="62"/>
      <c r="N190" s="14"/>
      <c r="O190" s="14"/>
      <c r="P190" s="14"/>
    </row>
    <row r="191" spans="1:16" s="3" customFormat="1" x14ac:dyDescent="0.25">
      <c r="A191" s="10"/>
      <c r="B191" s="2"/>
      <c r="C191" s="2"/>
      <c r="E191" s="11"/>
      <c r="H191" s="62"/>
      <c r="N191" s="14"/>
      <c r="O191" s="14"/>
      <c r="P191" s="14"/>
    </row>
    <row r="192" spans="1:16" s="3" customFormat="1" x14ac:dyDescent="0.25">
      <c r="A192" s="10"/>
      <c r="B192" s="2"/>
      <c r="C192" s="2"/>
      <c r="E192" s="11"/>
      <c r="H192" s="62"/>
      <c r="N192" s="14"/>
      <c r="O192" s="14"/>
      <c r="P192" s="14"/>
    </row>
    <row r="193" spans="1:16" s="3" customFormat="1" x14ac:dyDescent="0.25">
      <c r="A193" s="10"/>
      <c r="B193" s="2"/>
      <c r="C193" s="2"/>
      <c r="E193" s="11"/>
      <c r="H193" s="62"/>
      <c r="N193" s="14"/>
      <c r="O193" s="14"/>
      <c r="P193" s="14"/>
    </row>
    <row r="194" spans="1:16" s="3" customFormat="1" x14ac:dyDescent="0.25">
      <c r="A194" s="10"/>
      <c r="B194" s="2"/>
      <c r="C194" s="2"/>
      <c r="E194" s="11"/>
      <c r="H194" s="62"/>
      <c r="N194" s="14"/>
      <c r="O194" s="14"/>
      <c r="P194" s="14"/>
    </row>
    <row r="195" spans="1:16" s="3" customFormat="1" x14ac:dyDescent="0.25">
      <c r="A195" s="10"/>
      <c r="B195" s="2"/>
      <c r="C195" s="2"/>
      <c r="E195" s="11"/>
      <c r="H195" s="62"/>
      <c r="N195" s="14"/>
      <c r="O195" s="14"/>
      <c r="P195" s="14"/>
    </row>
  </sheetData>
  <mergeCells count="2">
    <mergeCell ref="A175:L175"/>
    <mergeCell ref="O175:P175"/>
  </mergeCells>
  <conditionalFormatting sqref="B3:B174">
    <cfRule type="duplicateValues" dxfId="335" priority="8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70"/>
  <sheetViews>
    <sheetView workbookViewId="0">
      <pane xSplit="7" ySplit="2" topLeftCell="H48" activePane="bottomRight" state="frozen"/>
      <selection pane="topRight" activeCell="H1" sqref="H1"/>
      <selection pane="bottomLeft" activeCell="A3" sqref="A3"/>
      <selection pane="bottomRight" activeCell="H60" sqref="H60"/>
    </sheetView>
  </sheetViews>
  <sheetFormatPr defaultRowHeight="15" x14ac:dyDescent="0.2"/>
  <cols>
    <col min="1" max="1" width="8" style="4" customWidth="1"/>
    <col min="2" max="2" width="20.140625" style="2" customWidth="1"/>
    <col min="3" max="3" width="15.28515625" style="2" customWidth="1"/>
    <col min="4" max="4" width="10.7109375" style="3" customWidth="1"/>
    <col min="5" max="5" width="8" style="11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8" t="s">
        <v>44</v>
      </c>
      <c r="B2" s="7" t="s">
        <v>7</v>
      </c>
      <c r="C2" s="7" t="s">
        <v>0</v>
      </c>
      <c r="D2" s="7" t="s">
        <v>1</v>
      </c>
      <c r="E2" s="59" t="s">
        <v>4</v>
      </c>
      <c r="F2" s="7" t="s">
        <v>3</v>
      </c>
      <c r="G2" s="7" t="s">
        <v>5</v>
      </c>
      <c r="H2" s="59" t="s">
        <v>2</v>
      </c>
      <c r="I2" s="7" t="s">
        <v>39</v>
      </c>
      <c r="J2" s="7" t="s">
        <v>40</v>
      </c>
      <c r="K2" s="7" t="s">
        <v>41</v>
      </c>
      <c r="L2" s="60" t="s">
        <v>45</v>
      </c>
      <c r="M2" s="60" t="s">
        <v>46</v>
      </c>
      <c r="N2" s="60" t="s">
        <v>6</v>
      </c>
      <c r="O2" s="60" t="s">
        <v>47</v>
      </c>
      <c r="P2" s="60" t="s">
        <v>48</v>
      </c>
    </row>
    <row r="3" spans="1:16" ht="24" customHeight="1" x14ac:dyDescent="0.2">
      <c r="A3" s="81">
        <v>403100</v>
      </c>
      <c r="B3" s="72" t="s">
        <v>2183</v>
      </c>
      <c r="C3" s="8" t="s">
        <v>2184</v>
      </c>
      <c r="D3" s="74" t="s">
        <v>56</v>
      </c>
      <c r="E3" s="12">
        <v>44523</v>
      </c>
      <c r="F3" s="74" t="s">
        <v>1971</v>
      </c>
      <c r="G3" s="12">
        <v>44527</v>
      </c>
      <c r="H3" s="9" t="s">
        <v>1972</v>
      </c>
      <c r="I3" s="1">
        <v>75</v>
      </c>
      <c r="J3" s="1">
        <v>30</v>
      </c>
      <c r="K3" s="1">
        <v>28</v>
      </c>
      <c r="L3" s="1">
        <v>8</v>
      </c>
      <c r="M3" s="78">
        <v>15.75</v>
      </c>
      <c r="N3" s="94">
        <v>15.75</v>
      </c>
      <c r="O3" s="63">
        <v>2530</v>
      </c>
      <c r="P3" s="64">
        <f>Table224578910112345678910111213141516171819202122232425262728293031323334382444546474849505152536263646566676869703[[#This Row],[PEMBULATAN]]*O3</f>
        <v>39847.5</v>
      </c>
    </row>
    <row r="4" spans="1:16" ht="24" customHeight="1" x14ac:dyDescent="0.2">
      <c r="A4" s="13"/>
      <c r="B4" s="73"/>
      <c r="C4" s="71" t="s">
        <v>2185</v>
      </c>
      <c r="D4" s="76" t="s">
        <v>56</v>
      </c>
      <c r="E4" s="12">
        <v>44523</v>
      </c>
      <c r="F4" s="74" t="s">
        <v>1971</v>
      </c>
      <c r="G4" s="12">
        <v>44527</v>
      </c>
      <c r="H4" s="75" t="s">
        <v>1972</v>
      </c>
      <c r="I4" s="15">
        <v>72</v>
      </c>
      <c r="J4" s="15">
        <v>42</v>
      </c>
      <c r="K4" s="15">
        <v>31</v>
      </c>
      <c r="L4" s="15">
        <v>14</v>
      </c>
      <c r="M4" s="79">
        <v>23.436</v>
      </c>
      <c r="N4" s="94">
        <v>24</v>
      </c>
      <c r="O4" s="63">
        <v>2530</v>
      </c>
      <c r="P4" s="64">
        <f>Table224578910112345678910111213141516171819202122232425262728293031323334382444546474849505152536263646566676869703[[#This Row],[PEMBULATAN]]*O4</f>
        <v>60720</v>
      </c>
    </row>
    <row r="5" spans="1:16" ht="24" customHeight="1" x14ac:dyDescent="0.2">
      <c r="A5" s="13"/>
      <c r="B5" s="73"/>
      <c r="C5" s="71" t="s">
        <v>2186</v>
      </c>
      <c r="D5" s="76" t="s">
        <v>56</v>
      </c>
      <c r="E5" s="12">
        <v>44523</v>
      </c>
      <c r="F5" s="74" t="s">
        <v>1971</v>
      </c>
      <c r="G5" s="12">
        <v>44527</v>
      </c>
      <c r="H5" s="75" t="s">
        <v>1972</v>
      </c>
      <c r="I5" s="15">
        <v>102</v>
      </c>
      <c r="J5" s="15">
        <v>60</v>
      </c>
      <c r="K5" s="15">
        <v>23</v>
      </c>
      <c r="L5" s="15">
        <v>18</v>
      </c>
      <c r="M5" s="79">
        <v>35.19</v>
      </c>
      <c r="N5" s="94">
        <v>35.19</v>
      </c>
      <c r="O5" s="63">
        <v>2530</v>
      </c>
      <c r="P5" s="64">
        <f>Table224578910112345678910111213141516171819202122232425262728293031323334382444546474849505152536263646566676869703[[#This Row],[PEMBULATAN]]*O5</f>
        <v>89030.7</v>
      </c>
    </row>
    <row r="6" spans="1:16" ht="24" customHeight="1" x14ac:dyDescent="0.2">
      <c r="A6" s="13"/>
      <c r="B6" s="73"/>
      <c r="C6" s="71" t="s">
        <v>2187</v>
      </c>
      <c r="D6" s="76" t="s">
        <v>56</v>
      </c>
      <c r="E6" s="12">
        <v>44523</v>
      </c>
      <c r="F6" s="74" t="s">
        <v>1971</v>
      </c>
      <c r="G6" s="12">
        <v>44527</v>
      </c>
      <c r="H6" s="75" t="s">
        <v>1972</v>
      </c>
      <c r="I6" s="15">
        <v>63</v>
      </c>
      <c r="J6" s="15">
        <v>41</v>
      </c>
      <c r="K6" s="15">
        <v>18</v>
      </c>
      <c r="L6" s="15">
        <v>6</v>
      </c>
      <c r="M6" s="79">
        <v>11.6235</v>
      </c>
      <c r="N6" s="94">
        <v>11.6235</v>
      </c>
      <c r="O6" s="63">
        <v>2530</v>
      </c>
      <c r="P6" s="64">
        <f>Table224578910112345678910111213141516171819202122232425262728293031323334382444546474849505152536263646566676869703[[#This Row],[PEMBULATAN]]*O6</f>
        <v>29407.454999999998</v>
      </c>
    </row>
    <row r="7" spans="1:16" ht="24" customHeight="1" x14ac:dyDescent="0.2">
      <c r="A7" s="13"/>
      <c r="B7" s="73"/>
      <c r="C7" s="71" t="s">
        <v>2188</v>
      </c>
      <c r="D7" s="76" t="s">
        <v>56</v>
      </c>
      <c r="E7" s="12">
        <v>44523</v>
      </c>
      <c r="F7" s="74" t="s">
        <v>1971</v>
      </c>
      <c r="G7" s="12">
        <v>44527</v>
      </c>
      <c r="H7" s="75" t="s">
        <v>1972</v>
      </c>
      <c r="I7" s="15">
        <v>91</v>
      </c>
      <c r="J7" s="15">
        <v>62</v>
      </c>
      <c r="K7" s="15">
        <v>20</v>
      </c>
      <c r="L7" s="15">
        <v>11</v>
      </c>
      <c r="M7" s="79">
        <v>28.21</v>
      </c>
      <c r="N7" s="94">
        <v>28.21</v>
      </c>
      <c r="O7" s="63">
        <v>2530</v>
      </c>
      <c r="P7" s="64">
        <f>Table224578910112345678910111213141516171819202122232425262728293031323334382444546474849505152536263646566676869703[[#This Row],[PEMBULATAN]]*O7</f>
        <v>71371.3</v>
      </c>
    </row>
    <row r="8" spans="1:16" ht="24" customHeight="1" x14ac:dyDescent="0.2">
      <c r="A8" s="13"/>
      <c r="B8" s="73"/>
      <c r="C8" s="71" t="s">
        <v>2189</v>
      </c>
      <c r="D8" s="76" t="s">
        <v>56</v>
      </c>
      <c r="E8" s="12">
        <v>44523</v>
      </c>
      <c r="F8" s="74" t="s">
        <v>1971</v>
      </c>
      <c r="G8" s="12">
        <v>44527</v>
      </c>
      <c r="H8" s="75" t="s">
        <v>1972</v>
      </c>
      <c r="I8" s="15">
        <v>81</v>
      </c>
      <c r="J8" s="15">
        <v>58</v>
      </c>
      <c r="K8" s="15">
        <v>22</v>
      </c>
      <c r="L8" s="15">
        <v>9</v>
      </c>
      <c r="M8" s="79">
        <v>25.838999999999999</v>
      </c>
      <c r="N8" s="94">
        <v>25.838999999999999</v>
      </c>
      <c r="O8" s="63">
        <v>2530</v>
      </c>
      <c r="P8" s="64">
        <f>Table224578910112345678910111213141516171819202122232425262728293031323334382444546474849505152536263646566676869703[[#This Row],[PEMBULATAN]]*O8</f>
        <v>65372.67</v>
      </c>
    </row>
    <row r="9" spans="1:16" ht="24" customHeight="1" x14ac:dyDescent="0.2">
      <c r="A9" s="13"/>
      <c r="B9" s="73"/>
      <c r="C9" s="71" t="s">
        <v>2190</v>
      </c>
      <c r="D9" s="76" t="s">
        <v>56</v>
      </c>
      <c r="E9" s="12">
        <v>44523</v>
      </c>
      <c r="F9" s="74" t="s">
        <v>1971</v>
      </c>
      <c r="G9" s="12">
        <v>44527</v>
      </c>
      <c r="H9" s="75" t="s">
        <v>1972</v>
      </c>
      <c r="I9" s="15">
        <v>86</v>
      </c>
      <c r="J9" s="15">
        <v>52</v>
      </c>
      <c r="K9" s="15">
        <v>40</v>
      </c>
      <c r="L9" s="15">
        <v>19</v>
      </c>
      <c r="M9" s="79">
        <v>44.72</v>
      </c>
      <c r="N9" s="94">
        <v>44.72</v>
      </c>
      <c r="O9" s="63">
        <v>2530</v>
      </c>
      <c r="P9" s="64">
        <f>Table224578910112345678910111213141516171819202122232425262728293031323334382444546474849505152536263646566676869703[[#This Row],[PEMBULATAN]]*O9</f>
        <v>113141.59999999999</v>
      </c>
    </row>
    <row r="10" spans="1:16" ht="24" customHeight="1" x14ac:dyDescent="0.2">
      <c r="A10" s="13"/>
      <c r="B10" s="73"/>
      <c r="C10" s="71" t="s">
        <v>2191</v>
      </c>
      <c r="D10" s="76" t="s">
        <v>56</v>
      </c>
      <c r="E10" s="12">
        <v>44523</v>
      </c>
      <c r="F10" s="74" t="s">
        <v>1971</v>
      </c>
      <c r="G10" s="12">
        <v>44527</v>
      </c>
      <c r="H10" s="75" t="s">
        <v>1972</v>
      </c>
      <c r="I10" s="15">
        <v>86</v>
      </c>
      <c r="J10" s="15">
        <v>51</v>
      </c>
      <c r="K10" s="15">
        <v>20</v>
      </c>
      <c r="L10" s="15">
        <v>9</v>
      </c>
      <c r="M10" s="79">
        <v>21.93</v>
      </c>
      <c r="N10" s="94">
        <v>21.93</v>
      </c>
      <c r="O10" s="63">
        <v>2530</v>
      </c>
      <c r="P10" s="64">
        <f>Table224578910112345678910111213141516171819202122232425262728293031323334382444546474849505152536263646566676869703[[#This Row],[PEMBULATAN]]*O10</f>
        <v>55482.9</v>
      </c>
    </row>
    <row r="11" spans="1:16" ht="24" customHeight="1" x14ac:dyDescent="0.2">
      <c r="A11" s="13"/>
      <c r="B11" s="73"/>
      <c r="C11" s="71" t="s">
        <v>2192</v>
      </c>
      <c r="D11" s="76" t="s">
        <v>56</v>
      </c>
      <c r="E11" s="12">
        <v>44523</v>
      </c>
      <c r="F11" s="74" t="s">
        <v>1971</v>
      </c>
      <c r="G11" s="12">
        <v>44527</v>
      </c>
      <c r="H11" s="75" t="s">
        <v>1972</v>
      </c>
      <c r="I11" s="15">
        <v>86</v>
      </c>
      <c r="J11" s="15">
        <v>50</v>
      </c>
      <c r="K11" s="15">
        <v>28</v>
      </c>
      <c r="L11" s="15">
        <v>17</v>
      </c>
      <c r="M11" s="79">
        <v>30.1</v>
      </c>
      <c r="N11" s="94">
        <v>30.1</v>
      </c>
      <c r="O11" s="63">
        <v>2530</v>
      </c>
      <c r="P11" s="64">
        <f>Table224578910112345678910111213141516171819202122232425262728293031323334382444546474849505152536263646566676869703[[#This Row],[PEMBULATAN]]*O11</f>
        <v>76153</v>
      </c>
    </row>
    <row r="12" spans="1:16" ht="24" customHeight="1" x14ac:dyDescent="0.2">
      <c r="A12" s="13"/>
      <c r="B12" s="73"/>
      <c r="C12" s="71" t="s">
        <v>2193</v>
      </c>
      <c r="D12" s="76" t="s">
        <v>56</v>
      </c>
      <c r="E12" s="12">
        <v>44523</v>
      </c>
      <c r="F12" s="74" t="s">
        <v>1971</v>
      </c>
      <c r="G12" s="12">
        <v>44527</v>
      </c>
      <c r="H12" s="75" t="s">
        <v>1972</v>
      </c>
      <c r="I12" s="15">
        <v>71</v>
      </c>
      <c r="J12" s="15">
        <v>50</v>
      </c>
      <c r="K12" s="15">
        <v>22</v>
      </c>
      <c r="L12" s="15">
        <v>6</v>
      </c>
      <c r="M12" s="79">
        <v>19.524999999999999</v>
      </c>
      <c r="N12" s="94">
        <v>19.524999999999999</v>
      </c>
      <c r="O12" s="63">
        <v>2530</v>
      </c>
      <c r="P12" s="64">
        <f>Table224578910112345678910111213141516171819202122232425262728293031323334382444546474849505152536263646566676869703[[#This Row],[PEMBULATAN]]*O12</f>
        <v>49398.25</v>
      </c>
    </row>
    <row r="13" spans="1:16" ht="24" customHeight="1" x14ac:dyDescent="0.2">
      <c r="A13" s="13"/>
      <c r="B13" s="73"/>
      <c r="C13" s="71" t="s">
        <v>2194</v>
      </c>
      <c r="D13" s="76" t="s">
        <v>56</v>
      </c>
      <c r="E13" s="12">
        <v>44523</v>
      </c>
      <c r="F13" s="74" t="s">
        <v>1971</v>
      </c>
      <c r="G13" s="12">
        <v>44527</v>
      </c>
      <c r="H13" s="75" t="s">
        <v>1972</v>
      </c>
      <c r="I13" s="15">
        <v>58</v>
      </c>
      <c r="J13" s="15">
        <v>58</v>
      </c>
      <c r="K13" s="15">
        <v>23</v>
      </c>
      <c r="L13" s="15">
        <v>7</v>
      </c>
      <c r="M13" s="79">
        <v>19.343</v>
      </c>
      <c r="N13" s="94">
        <v>20</v>
      </c>
      <c r="O13" s="63">
        <v>2530</v>
      </c>
      <c r="P13" s="64">
        <f>Table224578910112345678910111213141516171819202122232425262728293031323334382444546474849505152536263646566676869703[[#This Row],[PEMBULATAN]]*O13</f>
        <v>50600</v>
      </c>
    </row>
    <row r="14" spans="1:16" ht="24" customHeight="1" x14ac:dyDescent="0.2">
      <c r="A14" s="13"/>
      <c r="B14" s="73"/>
      <c r="C14" s="71" t="s">
        <v>2195</v>
      </c>
      <c r="D14" s="76" t="s">
        <v>56</v>
      </c>
      <c r="E14" s="12">
        <v>44523</v>
      </c>
      <c r="F14" s="74" t="s">
        <v>1971</v>
      </c>
      <c r="G14" s="12">
        <v>44527</v>
      </c>
      <c r="H14" s="75" t="s">
        <v>1972</v>
      </c>
      <c r="I14" s="15">
        <v>74</v>
      </c>
      <c r="J14" s="15">
        <v>56</v>
      </c>
      <c r="K14" s="15">
        <v>18</v>
      </c>
      <c r="L14" s="15">
        <v>7</v>
      </c>
      <c r="M14" s="79">
        <v>18.648</v>
      </c>
      <c r="N14" s="94">
        <v>18.648</v>
      </c>
      <c r="O14" s="63">
        <v>2530</v>
      </c>
      <c r="P14" s="64">
        <f>Table224578910112345678910111213141516171819202122232425262728293031323334382444546474849505152536263646566676869703[[#This Row],[PEMBULATAN]]*O14</f>
        <v>47179.44</v>
      </c>
    </row>
    <row r="15" spans="1:16" ht="24" customHeight="1" x14ac:dyDescent="0.2">
      <c r="A15" s="13"/>
      <c r="B15" s="73"/>
      <c r="C15" s="71" t="s">
        <v>2196</v>
      </c>
      <c r="D15" s="76" t="s">
        <v>56</v>
      </c>
      <c r="E15" s="12">
        <v>44523</v>
      </c>
      <c r="F15" s="74" t="s">
        <v>1971</v>
      </c>
      <c r="G15" s="12">
        <v>44527</v>
      </c>
      <c r="H15" s="75" t="s">
        <v>1972</v>
      </c>
      <c r="I15" s="15">
        <v>95</v>
      </c>
      <c r="J15" s="15">
        <v>48</v>
      </c>
      <c r="K15" s="15">
        <v>32</v>
      </c>
      <c r="L15" s="15">
        <v>22</v>
      </c>
      <c r="M15" s="79">
        <v>36.479999999999997</v>
      </c>
      <c r="N15" s="94">
        <v>37</v>
      </c>
      <c r="O15" s="63">
        <v>2530</v>
      </c>
      <c r="P15" s="64">
        <f>Table224578910112345678910111213141516171819202122232425262728293031323334382444546474849505152536263646566676869703[[#This Row],[PEMBULATAN]]*O15</f>
        <v>93610</v>
      </c>
    </row>
    <row r="16" spans="1:16" ht="24" customHeight="1" x14ac:dyDescent="0.2">
      <c r="A16" s="13"/>
      <c r="B16" s="73"/>
      <c r="C16" s="71" t="s">
        <v>2197</v>
      </c>
      <c r="D16" s="76" t="s">
        <v>56</v>
      </c>
      <c r="E16" s="12">
        <v>44523</v>
      </c>
      <c r="F16" s="74" t="s">
        <v>1971</v>
      </c>
      <c r="G16" s="12">
        <v>44527</v>
      </c>
      <c r="H16" s="75" t="s">
        <v>1972</v>
      </c>
      <c r="I16" s="15">
        <v>77</v>
      </c>
      <c r="J16" s="15">
        <v>60</v>
      </c>
      <c r="K16" s="15">
        <v>23</v>
      </c>
      <c r="L16" s="15">
        <v>13</v>
      </c>
      <c r="M16" s="79">
        <v>26.565000000000001</v>
      </c>
      <c r="N16" s="94">
        <v>26.565000000000001</v>
      </c>
      <c r="O16" s="63">
        <v>2530</v>
      </c>
      <c r="P16" s="64">
        <f>Table224578910112345678910111213141516171819202122232425262728293031323334382444546474849505152536263646566676869703[[#This Row],[PEMBULATAN]]*O16</f>
        <v>67209.45</v>
      </c>
    </row>
    <row r="17" spans="1:16" ht="24" customHeight="1" x14ac:dyDescent="0.2">
      <c r="A17" s="13"/>
      <c r="B17" s="73"/>
      <c r="C17" s="71" t="s">
        <v>2198</v>
      </c>
      <c r="D17" s="76" t="s">
        <v>56</v>
      </c>
      <c r="E17" s="12">
        <v>44523</v>
      </c>
      <c r="F17" s="74" t="s">
        <v>1971</v>
      </c>
      <c r="G17" s="12">
        <v>44527</v>
      </c>
      <c r="H17" s="75" t="s">
        <v>1972</v>
      </c>
      <c r="I17" s="15">
        <v>84</v>
      </c>
      <c r="J17" s="15">
        <v>40</v>
      </c>
      <c r="K17" s="15">
        <v>21</v>
      </c>
      <c r="L17" s="15">
        <v>12</v>
      </c>
      <c r="M17" s="79">
        <v>17.64</v>
      </c>
      <c r="N17" s="94">
        <v>17.64</v>
      </c>
      <c r="O17" s="63">
        <v>2530</v>
      </c>
      <c r="P17" s="64">
        <f>Table224578910112345678910111213141516171819202122232425262728293031323334382444546474849505152536263646566676869703[[#This Row],[PEMBULATAN]]*O17</f>
        <v>44629.200000000004</v>
      </c>
    </row>
    <row r="18" spans="1:16" ht="24" customHeight="1" x14ac:dyDescent="0.2">
      <c r="A18" s="13"/>
      <c r="B18" s="73"/>
      <c r="C18" s="71" t="s">
        <v>2199</v>
      </c>
      <c r="D18" s="76" t="s">
        <v>56</v>
      </c>
      <c r="E18" s="12">
        <v>44523</v>
      </c>
      <c r="F18" s="74" t="s">
        <v>1971</v>
      </c>
      <c r="G18" s="12">
        <v>44527</v>
      </c>
      <c r="H18" s="75" t="s">
        <v>1972</v>
      </c>
      <c r="I18" s="15">
        <v>68</v>
      </c>
      <c r="J18" s="15">
        <v>56</v>
      </c>
      <c r="K18" s="15">
        <v>21</v>
      </c>
      <c r="L18" s="15">
        <v>8</v>
      </c>
      <c r="M18" s="79">
        <v>19.992000000000001</v>
      </c>
      <c r="N18" s="94">
        <v>19.992000000000001</v>
      </c>
      <c r="O18" s="63">
        <v>2530</v>
      </c>
      <c r="P18" s="64">
        <f>Table224578910112345678910111213141516171819202122232425262728293031323334382444546474849505152536263646566676869703[[#This Row],[PEMBULATAN]]*O18</f>
        <v>50579.76</v>
      </c>
    </row>
    <row r="19" spans="1:16" ht="24" customHeight="1" x14ac:dyDescent="0.2">
      <c r="A19" s="13"/>
      <c r="B19" s="73"/>
      <c r="C19" s="71" t="s">
        <v>2200</v>
      </c>
      <c r="D19" s="76" t="s">
        <v>56</v>
      </c>
      <c r="E19" s="12">
        <v>44523</v>
      </c>
      <c r="F19" s="74" t="s">
        <v>1971</v>
      </c>
      <c r="G19" s="12">
        <v>44527</v>
      </c>
      <c r="H19" s="75" t="s">
        <v>1972</v>
      </c>
      <c r="I19" s="15">
        <v>71</v>
      </c>
      <c r="J19" s="15">
        <v>61</v>
      </c>
      <c r="K19" s="15">
        <v>25</v>
      </c>
      <c r="L19" s="15">
        <v>17</v>
      </c>
      <c r="M19" s="79">
        <v>27.068750000000001</v>
      </c>
      <c r="N19" s="94">
        <v>27.068750000000001</v>
      </c>
      <c r="O19" s="63">
        <v>2530</v>
      </c>
      <c r="P19" s="64">
        <f>Table224578910112345678910111213141516171819202122232425262728293031323334382444546474849505152536263646566676869703[[#This Row],[PEMBULATAN]]*O19</f>
        <v>68483.9375</v>
      </c>
    </row>
    <row r="20" spans="1:16" ht="24" customHeight="1" x14ac:dyDescent="0.2">
      <c r="A20" s="13"/>
      <c r="B20" s="73"/>
      <c r="C20" s="71" t="s">
        <v>2201</v>
      </c>
      <c r="D20" s="76" t="s">
        <v>56</v>
      </c>
      <c r="E20" s="12">
        <v>44523</v>
      </c>
      <c r="F20" s="74" t="s">
        <v>1971</v>
      </c>
      <c r="G20" s="12">
        <v>44527</v>
      </c>
      <c r="H20" s="75" t="s">
        <v>1972</v>
      </c>
      <c r="I20" s="15">
        <v>98</v>
      </c>
      <c r="J20" s="15">
        <v>53</v>
      </c>
      <c r="K20" s="15">
        <v>33</v>
      </c>
      <c r="L20" s="15">
        <v>22</v>
      </c>
      <c r="M20" s="79">
        <v>42.850499999999997</v>
      </c>
      <c r="N20" s="94">
        <v>42.850499999999997</v>
      </c>
      <c r="O20" s="63">
        <v>2530</v>
      </c>
      <c r="P20" s="64">
        <f>Table224578910112345678910111213141516171819202122232425262728293031323334382444546474849505152536263646566676869703[[#This Row],[PEMBULATAN]]*O20</f>
        <v>108411.76499999998</v>
      </c>
    </row>
    <row r="21" spans="1:16" ht="24" customHeight="1" x14ac:dyDescent="0.2">
      <c r="A21" s="13"/>
      <c r="B21" s="73"/>
      <c r="C21" s="71" t="s">
        <v>2202</v>
      </c>
      <c r="D21" s="76" t="s">
        <v>56</v>
      </c>
      <c r="E21" s="12">
        <v>44523</v>
      </c>
      <c r="F21" s="74" t="s">
        <v>1971</v>
      </c>
      <c r="G21" s="12">
        <v>44527</v>
      </c>
      <c r="H21" s="75" t="s">
        <v>1972</v>
      </c>
      <c r="I21" s="15">
        <v>34</v>
      </c>
      <c r="J21" s="15">
        <v>24</v>
      </c>
      <c r="K21" s="15">
        <v>11</v>
      </c>
      <c r="L21" s="15">
        <v>1</v>
      </c>
      <c r="M21" s="79">
        <v>2.2440000000000002</v>
      </c>
      <c r="N21" s="94">
        <v>2.2440000000000002</v>
      </c>
      <c r="O21" s="63">
        <v>2530</v>
      </c>
      <c r="P21" s="64">
        <f>Table224578910112345678910111213141516171819202122232425262728293031323334382444546474849505152536263646566676869703[[#This Row],[PEMBULATAN]]*O21</f>
        <v>5677.3200000000006</v>
      </c>
    </row>
    <row r="22" spans="1:16" ht="24" customHeight="1" x14ac:dyDescent="0.2">
      <c r="A22" s="13"/>
      <c r="B22" s="73"/>
      <c r="C22" s="71" t="s">
        <v>2203</v>
      </c>
      <c r="D22" s="76" t="s">
        <v>56</v>
      </c>
      <c r="E22" s="12">
        <v>44523</v>
      </c>
      <c r="F22" s="74" t="s">
        <v>1971</v>
      </c>
      <c r="G22" s="12">
        <v>44527</v>
      </c>
      <c r="H22" s="75" t="s">
        <v>1972</v>
      </c>
      <c r="I22" s="15">
        <v>54</v>
      </c>
      <c r="J22" s="15">
        <v>38</v>
      </c>
      <c r="K22" s="15">
        <v>12</v>
      </c>
      <c r="L22" s="15">
        <v>5</v>
      </c>
      <c r="M22" s="79">
        <v>6.1559999999999997</v>
      </c>
      <c r="N22" s="94">
        <v>6.1559999999999997</v>
      </c>
      <c r="O22" s="63">
        <v>2530</v>
      </c>
      <c r="P22" s="64">
        <f>Table224578910112345678910111213141516171819202122232425262728293031323334382444546474849505152536263646566676869703[[#This Row],[PEMBULATAN]]*O22</f>
        <v>15574.679999999998</v>
      </c>
    </row>
    <row r="23" spans="1:16" ht="24" customHeight="1" x14ac:dyDescent="0.2">
      <c r="A23" s="13"/>
      <c r="B23" s="73"/>
      <c r="C23" s="71" t="s">
        <v>2204</v>
      </c>
      <c r="D23" s="76" t="s">
        <v>56</v>
      </c>
      <c r="E23" s="12">
        <v>44523</v>
      </c>
      <c r="F23" s="74" t="s">
        <v>1971</v>
      </c>
      <c r="G23" s="12">
        <v>44527</v>
      </c>
      <c r="H23" s="75" t="s">
        <v>1972</v>
      </c>
      <c r="I23" s="15">
        <v>52</v>
      </c>
      <c r="J23" s="15">
        <v>40</v>
      </c>
      <c r="K23" s="15">
        <v>13</v>
      </c>
      <c r="L23" s="15">
        <v>5</v>
      </c>
      <c r="M23" s="79">
        <v>6.76</v>
      </c>
      <c r="N23" s="94">
        <v>6.76</v>
      </c>
      <c r="O23" s="63">
        <v>2530</v>
      </c>
      <c r="P23" s="64">
        <f>Table224578910112345678910111213141516171819202122232425262728293031323334382444546474849505152536263646566676869703[[#This Row],[PEMBULATAN]]*O23</f>
        <v>17102.8</v>
      </c>
    </row>
    <row r="24" spans="1:16" ht="24" customHeight="1" x14ac:dyDescent="0.2">
      <c r="A24" s="13"/>
      <c r="B24" s="73"/>
      <c r="C24" s="71" t="s">
        <v>2205</v>
      </c>
      <c r="D24" s="76" t="s">
        <v>56</v>
      </c>
      <c r="E24" s="12">
        <v>44523</v>
      </c>
      <c r="F24" s="74" t="s">
        <v>1971</v>
      </c>
      <c r="G24" s="12">
        <v>44527</v>
      </c>
      <c r="H24" s="75" t="s">
        <v>1972</v>
      </c>
      <c r="I24" s="15">
        <v>72</v>
      </c>
      <c r="J24" s="15">
        <v>48</v>
      </c>
      <c r="K24" s="15">
        <v>18</v>
      </c>
      <c r="L24" s="15">
        <v>6</v>
      </c>
      <c r="M24" s="79">
        <v>15.552</v>
      </c>
      <c r="N24" s="94">
        <v>15.552</v>
      </c>
      <c r="O24" s="63">
        <v>2530</v>
      </c>
      <c r="P24" s="64">
        <f>Table224578910112345678910111213141516171819202122232425262728293031323334382444546474849505152536263646566676869703[[#This Row],[PEMBULATAN]]*O24</f>
        <v>39346.559999999998</v>
      </c>
    </row>
    <row r="25" spans="1:16" ht="24" customHeight="1" x14ac:dyDescent="0.2">
      <c r="A25" s="13"/>
      <c r="B25" s="73"/>
      <c r="C25" s="71" t="s">
        <v>2206</v>
      </c>
      <c r="D25" s="76" t="s">
        <v>56</v>
      </c>
      <c r="E25" s="12">
        <v>44523</v>
      </c>
      <c r="F25" s="74" t="s">
        <v>1971</v>
      </c>
      <c r="G25" s="12">
        <v>44527</v>
      </c>
      <c r="H25" s="75" t="s">
        <v>1972</v>
      </c>
      <c r="I25" s="15">
        <v>95</v>
      </c>
      <c r="J25" s="15">
        <v>68</v>
      </c>
      <c r="K25" s="15">
        <v>18</v>
      </c>
      <c r="L25" s="15">
        <v>13</v>
      </c>
      <c r="M25" s="79">
        <v>29.07</v>
      </c>
      <c r="N25" s="94">
        <v>29.07</v>
      </c>
      <c r="O25" s="63">
        <v>2530</v>
      </c>
      <c r="P25" s="64">
        <f>Table224578910112345678910111213141516171819202122232425262728293031323334382444546474849505152536263646566676869703[[#This Row],[PEMBULATAN]]*O25</f>
        <v>73547.100000000006</v>
      </c>
    </row>
    <row r="26" spans="1:16" ht="24" customHeight="1" x14ac:dyDescent="0.2">
      <c r="A26" s="13"/>
      <c r="B26" s="73"/>
      <c r="C26" s="71" t="s">
        <v>2207</v>
      </c>
      <c r="D26" s="76" t="s">
        <v>56</v>
      </c>
      <c r="E26" s="12">
        <v>44523</v>
      </c>
      <c r="F26" s="74" t="s">
        <v>1971</v>
      </c>
      <c r="G26" s="12">
        <v>44527</v>
      </c>
      <c r="H26" s="75" t="s">
        <v>1972</v>
      </c>
      <c r="I26" s="15">
        <v>72</v>
      </c>
      <c r="J26" s="15">
        <v>53</v>
      </c>
      <c r="K26" s="15">
        <v>31</v>
      </c>
      <c r="L26" s="15">
        <v>12</v>
      </c>
      <c r="M26" s="79">
        <v>29.574000000000002</v>
      </c>
      <c r="N26" s="94">
        <v>29.574000000000002</v>
      </c>
      <c r="O26" s="63">
        <v>2530</v>
      </c>
      <c r="P26" s="64">
        <f>Table224578910112345678910111213141516171819202122232425262728293031323334382444546474849505152536263646566676869703[[#This Row],[PEMBULATAN]]*O26</f>
        <v>74822.22</v>
      </c>
    </row>
    <row r="27" spans="1:16" ht="24" customHeight="1" x14ac:dyDescent="0.2">
      <c r="A27" s="13"/>
      <c r="B27" s="73"/>
      <c r="C27" s="71" t="s">
        <v>2208</v>
      </c>
      <c r="D27" s="76" t="s">
        <v>56</v>
      </c>
      <c r="E27" s="12">
        <v>44523</v>
      </c>
      <c r="F27" s="74" t="s">
        <v>1971</v>
      </c>
      <c r="G27" s="12">
        <v>44527</v>
      </c>
      <c r="H27" s="75" t="s">
        <v>1972</v>
      </c>
      <c r="I27" s="15">
        <v>67</v>
      </c>
      <c r="J27" s="15">
        <v>69</v>
      </c>
      <c r="K27" s="15">
        <v>20</v>
      </c>
      <c r="L27" s="15">
        <v>6</v>
      </c>
      <c r="M27" s="79">
        <v>23.114999999999998</v>
      </c>
      <c r="N27" s="94">
        <v>23.114999999999998</v>
      </c>
      <c r="O27" s="63">
        <v>2530</v>
      </c>
      <c r="P27" s="64">
        <f>Table224578910112345678910111213141516171819202122232425262728293031323334382444546474849505152536263646566676869703[[#This Row],[PEMBULATAN]]*O27</f>
        <v>58480.95</v>
      </c>
    </row>
    <row r="28" spans="1:16" ht="24" customHeight="1" x14ac:dyDescent="0.2">
      <c r="A28" s="13"/>
      <c r="B28" s="73"/>
      <c r="C28" s="71" t="s">
        <v>2209</v>
      </c>
      <c r="D28" s="76" t="s">
        <v>56</v>
      </c>
      <c r="E28" s="12">
        <v>44523</v>
      </c>
      <c r="F28" s="74" t="s">
        <v>1971</v>
      </c>
      <c r="G28" s="12">
        <v>44527</v>
      </c>
      <c r="H28" s="75" t="s">
        <v>1972</v>
      </c>
      <c r="I28" s="15">
        <v>83</v>
      </c>
      <c r="J28" s="15">
        <v>54</v>
      </c>
      <c r="K28" s="15">
        <v>33</v>
      </c>
      <c r="L28" s="15">
        <v>22</v>
      </c>
      <c r="M28" s="79">
        <v>36.976500000000001</v>
      </c>
      <c r="N28" s="94">
        <v>36.976500000000001</v>
      </c>
      <c r="O28" s="63">
        <v>2530</v>
      </c>
      <c r="P28" s="64">
        <f>Table224578910112345678910111213141516171819202122232425262728293031323334382444546474849505152536263646566676869703[[#This Row],[PEMBULATAN]]*O28</f>
        <v>93550.544999999998</v>
      </c>
    </row>
    <row r="29" spans="1:16" ht="24" customHeight="1" x14ac:dyDescent="0.2">
      <c r="A29" s="13"/>
      <c r="B29" s="73"/>
      <c r="C29" s="71" t="s">
        <v>2210</v>
      </c>
      <c r="D29" s="76" t="s">
        <v>56</v>
      </c>
      <c r="E29" s="12">
        <v>44523</v>
      </c>
      <c r="F29" s="74" t="s">
        <v>1971</v>
      </c>
      <c r="G29" s="12">
        <v>44527</v>
      </c>
      <c r="H29" s="75" t="s">
        <v>1972</v>
      </c>
      <c r="I29" s="15">
        <v>82</v>
      </c>
      <c r="J29" s="15">
        <v>45</v>
      </c>
      <c r="K29" s="15">
        <v>30</v>
      </c>
      <c r="L29" s="15">
        <v>14</v>
      </c>
      <c r="M29" s="79">
        <v>27.675000000000001</v>
      </c>
      <c r="N29" s="94">
        <v>27.675000000000001</v>
      </c>
      <c r="O29" s="63">
        <v>2530</v>
      </c>
      <c r="P29" s="64">
        <f>Table224578910112345678910111213141516171819202122232425262728293031323334382444546474849505152536263646566676869703[[#This Row],[PEMBULATAN]]*O29</f>
        <v>70017.75</v>
      </c>
    </row>
    <row r="30" spans="1:16" ht="24" customHeight="1" x14ac:dyDescent="0.2">
      <c r="A30" s="13"/>
      <c r="B30" s="73"/>
      <c r="C30" s="71" t="s">
        <v>2211</v>
      </c>
      <c r="D30" s="76" t="s">
        <v>56</v>
      </c>
      <c r="E30" s="12">
        <v>44523</v>
      </c>
      <c r="F30" s="74" t="s">
        <v>1971</v>
      </c>
      <c r="G30" s="12">
        <v>44527</v>
      </c>
      <c r="H30" s="75" t="s">
        <v>1972</v>
      </c>
      <c r="I30" s="15">
        <v>104</v>
      </c>
      <c r="J30" s="15">
        <v>55</v>
      </c>
      <c r="K30" s="15">
        <v>33</v>
      </c>
      <c r="L30" s="15">
        <v>28</v>
      </c>
      <c r="M30" s="79">
        <v>47.19</v>
      </c>
      <c r="N30" s="94">
        <v>47.19</v>
      </c>
      <c r="O30" s="63">
        <v>2530</v>
      </c>
      <c r="P30" s="64">
        <f>Table224578910112345678910111213141516171819202122232425262728293031323334382444546474849505152536263646566676869703[[#This Row],[PEMBULATAN]]*O30</f>
        <v>119390.7</v>
      </c>
    </row>
    <row r="31" spans="1:16" ht="24" customHeight="1" x14ac:dyDescent="0.2">
      <c r="A31" s="13"/>
      <c r="B31" s="73"/>
      <c r="C31" s="71" t="s">
        <v>2212</v>
      </c>
      <c r="D31" s="76" t="s">
        <v>56</v>
      </c>
      <c r="E31" s="12">
        <v>44523</v>
      </c>
      <c r="F31" s="74" t="s">
        <v>1971</v>
      </c>
      <c r="G31" s="12">
        <v>44527</v>
      </c>
      <c r="H31" s="75" t="s">
        <v>1972</v>
      </c>
      <c r="I31" s="15">
        <v>38</v>
      </c>
      <c r="J31" s="15">
        <v>33</v>
      </c>
      <c r="K31" s="15">
        <v>18</v>
      </c>
      <c r="L31" s="15">
        <v>3</v>
      </c>
      <c r="M31" s="79">
        <v>5.6429999999999998</v>
      </c>
      <c r="N31" s="94">
        <v>5.6429999999999998</v>
      </c>
      <c r="O31" s="63">
        <v>2530</v>
      </c>
      <c r="P31" s="64">
        <f>Table224578910112345678910111213141516171819202122232425262728293031323334382444546474849505152536263646566676869703[[#This Row],[PEMBULATAN]]*O31</f>
        <v>14276.789999999999</v>
      </c>
    </row>
    <row r="32" spans="1:16" ht="24" customHeight="1" x14ac:dyDescent="0.2">
      <c r="A32" s="13"/>
      <c r="B32" s="73"/>
      <c r="C32" s="71" t="s">
        <v>2213</v>
      </c>
      <c r="D32" s="76" t="s">
        <v>56</v>
      </c>
      <c r="E32" s="12">
        <v>44523</v>
      </c>
      <c r="F32" s="74" t="s">
        <v>1971</v>
      </c>
      <c r="G32" s="12">
        <v>44527</v>
      </c>
      <c r="H32" s="75" t="s">
        <v>1972</v>
      </c>
      <c r="I32" s="15">
        <v>84</v>
      </c>
      <c r="J32" s="15">
        <v>50</v>
      </c>
      <c r="K32" s="15">
        <v>32</v>
      </c>
      <c r="L32" s="15">
        <v>15</v>
      </c>
      <c r="M32" s="79">
        <v>33.6</v>
      </c>
      <c r="N32" s="94">
        <v>33.6</v>
      </c>
      <c r="O32" s="63">
        <v>2530</v>
      </c>
      <c r="P32" s="64">
        <f>Table224578910112345678910111213141516171819202122232425262728293031323334382444546474849505152536263646566676869703[[#This Row],[PEMBULATAN]]*O32</f>
        <v>85008</v>
      </c>
    </row>
    <row r="33" spans="1:16" ht="24" customHeight="1" x14ac:dyDescent="0.2">
      <c r="A33" s="13"/>
      <c r="B33" s="73"/>
      <c r="C33" s="71" t="s">
        <v>2214</v>
      </c>
      <c r="D33" s="76" t="s">
        <v>56</v>
      </c>
      <c r="E33" s="12">
        <v>44523</v>
      </c>
      <c r="F33" s="74" t="s">
        <v>1971</v>
      </c>
      <c r="G33" s="12">
        <v>44527</v>
      </c>
      <c r="H33" s="75" t="s">
        <v>1972</v>
      </c>
      <c r="I33" s="15">
        <v>66</v>
      </c>
      <c r="J33" s="15">
        <v>55</v>
      </c>
      <c r="K33" s="15">
        <v>23</v>
      </c>
      <c r="L33" s="15">
        <v>5</v>
      </c>
      <c r="M33" s="79">
        <v>20.872499999999999</v>
      </c>
      <c r="N33" s="94">
        <v>20.872499999999999</v>
      </c>
      <c r="O33" s="63">
        <v>2530</v>
      </c>
      <c r="P33" s="64">
        <f>Table224578910112345678910111213141516171819202122232425262728293031323334382444546474849505152536263646566676869703[[#This Row],[PEMBULATAN]]*O33</f>
        <v>52807.424999999996</v>
      </c>
    </row>
    <row r="34" spans="1:16" ht="24" customHeight="1" x14ac:dyDescent="0.2">
      <c r="A34" s="13"/>
      <c r="B34" s="73"/>
      <c r="C34" s="71" t="s">
        <v>2215</v>
      </c>
      <c r="D34" s="76" t="s">
        <v>56</v>
      </c>
      <c r="E34" s="12">
        <v>44523</v>
      </c>
      <c r="F34" s="74" t="s">
        <v>1971</v>
      </c>
      <c r="G34" s="12">
        <v>44527</v>
      </c>
      <c r="H34" s="75" t="s">
        <v>1972</v>
      </c>
      <c r="I34" s="15">
        <v>96</v>
      </c>
      <c r="J34" s="15">
        <v>68</v>
      </c>
      <c r="K34" s="15">
        <v>41</v>
      </c>
      <c r="L34" s="15">
        <v>32</v>
      </c>
      <c r="M34" s="79">
        <v>66.912000000000006</v>
      </c>
      <c r="N34" s="94">
        <v>66.912000000000006</v>
      </c>
      <c r="O34" s="63">
        <v>2530</v>
      </c>
      <c r="P34" s="64">
        <f>Table224578910112345678910111213141516171819202122232425262728293031323334382444546474849505152536263646566676869703[[#This Row],[PEMBULATAN]]*O34</f>
        <v>169287.36000000002</v>
      </c>
    </row>
    <row r="35" spans="1:16" ht="24" customHeight="1" x14ac:dyDescent="0.2">
      <c r="A35" s="13"/>
      <c r="B35" s="73"/>
      <c r="C35" s="71" t="s">
        <v>2216</v>
      </c>
      <c r="D35" s="76" t="s">
        <v>56</v>
      </c>
      <c r="E35" s="12">
        <v>44523</v>
      </c>
      <c r="F35" s="74" t="s">
        <v>1971</v>
      </c>
      <c r="G35" s="12">
        <v>44527</v>
      </c>
      <c r="H35" s="75" t="s">
        <v>1972</v>
      </c>
      <c r="I35" s="15">
        <v>72</v>
      </c>
      <c r="J35" s="15">
        <v>55</v>
      </c>
      <c r="K35" s="15">
        <v>24</v>
      </c>
      <c r="L35" s="15">
        <v>4</v>
      </c>
      <c r="M35" s="79">
        <v>23.76</v>
      </c>
      <c r="N35" s="94">
        <v>23.76</v>
      </c>
      <c r="O35" s="63">
        <v>2530</v>
      </c>
      <c r="P35" s="64">
        <f>Table224578910112345678910111213141516171819202122232425262728293031323334382444546474849505152536263646566676869703[[#This Row],[PEMBULATAN]]*O35</f>
        <v>60112.800000000003</v>
      </c>
    </row>
    <row r="36" spans="1:16" ht="24" customHeight="1" x14ac:dyDescent="0.2">
      <c r="A36" s="13"/>
      <c r="B36" s="73"/>
      <c r="C36" s="71" t="s">
        <v>2217</v>
      </c>
      <c r="D36" s="76" t="s">
        <v>56</v>
      </c>
      <c r="E36" s="12">
        <v>44523</v>
      </c>
      <c r="F36" s="74" t="s">
        <v>1971</v>
      </c>
      <c r="G36" s="12">
        <v>44527</v>
      </c>
      <c r="H36" s="75" t="s">
        <v>1972</v>
      </c>
      <c r="I36" s="15">
        <v>71</v>
      </c>
      <c r="J36" s="15">
        <v>62</v>
      </c>
      <c r="K36" s="15">
        <v>23</v>
      </c>
      <c r="L36" s="15">
        <v>7</v>
      </c>
      <c r="M36" s="79">
        <v>25.311499999999999</v>
      </c>
      <c r="N36" s="94">
        <v>25.311499999999999</v>
      </c>
      <c r="O36" s="63">
        <v>2530</v>
      </c>
      <c r="P36" s="64">
        <f>Table224578910112345678910111213141516171819202122232425262728293031323334382444546474849505152536263646566676869703[[#This Row],[PEMBULATAN]]*O36</f>
        <v>64038.094999999994</v>
      </c>
    </row>
    <row r="37" spans="1:16" ht="24" customHeight="1" x14ac:dyDescent="0.2">
      <c r="A37" s="13"/>
      <c r="B37" s="73"/>
      <c r="C37" s="71" t="s">
        <v>2218</v>
      </c>
      <c r="D37" s="76" t="s">
        <v>56</v>
      </c>
      <c r="E37" s="12">
        <v>44523</v>
      </c>
      <c r="F37" s="74" t="s">
        <v>1971</v>
      </c>
      <c r="G37" s="12">
        <v>44527</v>
      </c>
      <c r="H37" s="75" t="s">
        <v>1972</v>
      </c>
      <c r="I37" s="15">
        <v>46</v>
      </c>
      <c r="J37" s="15">
        <v>32</v>
      </c>
      <c r="K37" s="15">
        <v>14</v>
      </c>
      <c r="L37" s="15">
        <v>5</v>
      </c>
      <c r="M37" s="79">
        <v>5.1520000000000001</v>
      </c>
      <c r="N37" s="94">
        <v>5.1520000000000001</v>
      </c>
      <c r="O37" s="63">
        <v>2530</v>
      </c>
      <c r="P37" s="64">
        <f>Table224578910112345678910111213141516171819202122232425262728293031323334382444546474849505152536263646566676869703[[#This Row],[PEMBULATAN]]*O37</f>
        <v>13034.56</v>
      </c>
    </row>
    <row r="38" spans="1:16" ht="24" customHeight="1" x14ac:dyDescent="0.2">
      <c r="A38" s="13"/>
      <c r="B38" s="73"/>
      <c r="C38" s="71" t="s">
        <v>2219</v>
      </c>
      <c r="D38" s="76" t="s">
        <v>56</v>
      </c>
      <c r="E38" s="12">
        <v>44523</v>
      </c>
      <c r="F38" s="74" t="s">
        <v>1971</v>
      </c>
      <c r="G38" s="12">
        <v>44527</v>
      </c>
      <c r="H38" s="75" t="s">
        <v>1972</v>
      </c>
      <c r="I38" s="15">
        <v>78</v>
      </c>
      <c r="J38" s="15">
        <v>42</v>
      </c>
      <c r="K38" s="15">
        <v>20</v>
      </c>
      <c r="L38" s="15">
        <v>6</v>
      </c>
      <c r="M38" s="79">
        <v>16.38</v>
      </c>
      <c r="N38" s="94">
        <v>17</v>
      </c>
      <c r="O38" s="63">
        <v>2530</v>
      </c>
      <c r="P38" s="64">
        <f>Table224578910112345678910111213141516171819202122232425262728293031323334382444546474849505152536263646566676869703[[#This Row],[PEMBULATAN]]*O38</f>
        <v>43010</v>
      </c>
    </row>
    <row r="39" spans="1:16" ht="24" customHeight="1" x14ac:dyDescent="0.2">
      <c r="A39" s="13"/>
      <c r="B39" s="73"/>
      <c r="C39" s="71" t="s">
        <v>2220</v>
      </c>
      <c r="D39" s="76" t="s">
        <v>56</v>
      </c>
      <c r="E39" s="12">
        <v>44523</v>
      </c>
      <c r="F39" s="74" t="s">
        <v>1971</v>
      </c>
      <c r="G39" s="12">
        <v>44527</v>
      </c>
      <c r="H39" s="75" t="s">
        <v>1972</v>
      </c>
      <c r="I39" s="15">
        <v>91</v>
      </c>
      <c r="J39" s="15">
        <v>51</v>
      </c>
      <c r="K39" s="15">
        <v>33</v>
      </c>
      <c r="L39" s="15">
        <v>31</v>
      </c>
      <c r="M39" s="79">
        <v>38.288249999999998</v>
      </c>
      <c r="N39" s="94">
        <v>38.288249999999998</v>
      </c>
      <c r="O39" s="63">
        <v>2530</v>
      </c>
      <c r="P39" s="64">
        <f>Table224578910112345678910111213141516171819202122232425262728293031323334382444546474849505152536263646566676869703[[#This Row],[PEMBULATAN]]*O39</f>
        <v>96869.272499999992</v>
      </c>
    </row>
    <row r="40" spans="1:16" ht="24" customHeight="1" x14ac:dyDescent="0.2">
      <c r="A40" s="13"/>
      <c r="B40" s="73"/>
      <c r="C40" s="71" t="s">
        <v>2221</v>
      </c>
      <c r="D40" s="76" t="s">
        <v>56</v>
      </c>
      <c r="E40" s="12">
        <v>44523</v>
      </c>
      <c r="F40" s="74" t="s">
        <v>1971</v>
      </c>
      <c r="G40" s="12">
        <v>44527</v>
      </c>
      <c r="H40" s="75" t="s">
        <v>1972</v>
      </c>
      <c r="I40" s="15">
        <v>44</v>
      </c>
      <c r="J40" s="15">
        <v>33</v>
      </c>
      <c r="K40" s="15">
        <v>11</v>
      </c>
      <c r="L40" s="15">
        <v>2</v>
      </c>
      <c r="M40" s="79">
        <v>3.9929999999999999</v>
      </c>
      <c r="N40" s="94">
        <v>3.9929999999999999</v>
      </c>
      <c r="O40" s="63">
        <v>2530</v>
      </c>
      <c r="P40" s="64">
        <f>Table224578910112345678910111213141516171819202122232425262728293031323334382444546474849505152536263646566676869703[[#This Row],[PEMBULATAN]]*O40</f>
        <v>10102.289999999999</v>
      </c>
    </row>
    <row r="41" spans="1:16" ht="24" customHeight="1" x14ac:dyDescent="0.2">
      <c r="A41" s="13"/>
      <c r="B41" s="73"/>
      <c r="C41" s="71" t="s">
        <v>2222</v>
      </c>
      <c r="D41" s="76" t="s">
        <v>56</v>
      </c>
      <c r="E41" s="12">
        <v>44523</v>
      </c>
      <c r="F41" s="74" t="s">
        <v>1971</v>
      </c>
      <c r="G41" s="12">
        <v>44527</v>
      </c>
      <c r="H41" s="75" t="s">
        <v>1972</v>
      </c>
      <c r="I41" s="15">
        <v>64</v>
      </c>
      <c r="J41" s="15">
        <v>41</v>
      </c>
      <c r="K41" s="15">
        <v>18</v>
      </c>
      <c r="L41" s="15">
        <v>3</v>
      </c>
      <c r="M41" s="79">
        <v>11.808</v>
      </c>
      <c r="N41" s="94">
        <v>11.808</v>
      </c>
      <c r="O41" s="63">
        <v>2530</v>
      </c>
      <c r="P41" s="64">
        <f>Table224578910112345678910111213141516171819202122232425262728293031323334382444546474849505152536263646566676869703[[#This Row],[PEMBULATAN]]*O41</f>
        <v>29874.239999999998</v>
      </c>
    </row>
    <row r="42" spans="1:16" ht="24" customHeight="1" x14ac:dyDescent="0.2">
      <c r="A42" s="13"/>
      <c r="B42" s="73"/>
      <c r="C42" s="71" t="s">
        <v>2223</v>
      </c>
      <c r="D42" s="76" t="s">
        <v>56</v>
      </c>
      <c r="E42" s="12">
        <v>44523</v>
      </c>
      <c r="F42" s="74" t="s">
        <v>1971</v>
      </c>
      <c r="G42" s="12">
        <v>44527</v>
      </c>
      <c r="H42" s="75" t="s">
        <v>1972</v>
      </c>
      <c r="I42" s="15">
        <v>44</v>
      </c>
      <c r="J42" s="15">
        <v>40</v>
      </c>
      <c r="K42" s="15">
        <v>15</v>
      </c>
      <c r="L42" s="15">
        <v>1</v>
      </c>
      <c r="M42" s="79">
        <v>6.6</v>
      </c>
      <c r="N42" s="94">
        <v>6.6</v>
      </c>
      <c r="O42" s="63">
        <v>2530</v>
      </c>
      <c r="P42" s="64">
        <f>Table224578910112345678910111213141516171819202122232425262728293031323334382444546474849505152536263646566676869703[[#This Row],[PEMBULATAN]]*O42</f>
        <v>16698</v>
      </c>
    </row>
    <row r="43" spans="1:16" ht="24" customHeight="1" x14ac:dyDescent="0.2">
      <c r="A43" s="13"/>
      <c r="B43" s="73"/>
      <c r="C43" s="71" t="s">
        <v>2224</v>
      </c>
      <c r="D43" s="76" t="s">
        <v>56</v>
      </c>
      <c r="E43" s="12">
        <v>44523</v>
      </c>
      <c r="F43" s="74" t="s">
        <v>1971</v>
      </c>
      <c r="G43" s="12">
        <v>44527</v>
      </c>
      <c r="H43" s="75" t="s">
        <v>1972</v>
      </c>
      <c r="I43" s="15">
        <v>60</v>
      </c>
      <c r="J43" s="15">
        <v>42</v>
      </c>
      <c r="K43" s="15">
        <v>17</v>
      </c>
      <c r="L43" s="15">
        <v>8</v>
      </c>
      <c r="M43" s="79">
        <v>10.71</v>
      </c>
      <c r="N43" s="94">
        <v>10.71</v>
      </c>
      <c r="O43" s="63">
        <v>2530</v>
      </c>
      <c r="P43" s="64">
        <f>Table224578910112345678910111213141516171819202122232425262728293031323334382444546474849505152536263646566676869703[[#This Row],[PEMBULATAN]]*O43</f>
        <v>27096.300000000003</v>
      </c>
    </row>
    <row r="44" spans="1:16" ht="24" customHeight="1" x14ac:dyDescent="0.2">
      <c r="A44" s="13"/>
      <c r="B44" s="73"/>
      <c r="C44" s="71" t="s">
        <v>2225</v>
      </c>
      <c r="D44" s="76" t="s">
        <v>56</v>
      </c>
      <c r="E44" s="12">
        <v>44523</v>
      </c>
      <c r="F44" s="74" t="s">
        <v>1971</v>
      </c>
      <c r="G44" s="12">
        <v>44527</v>
      </c>
      <c r="H44" s="75" t="s">
        <v>1972</v>
      </c>
      <c r="I44" s="15">
        <v>51</v>
      </c>
      <c r="J44" s="15">
        <v>37</v>
      </c>
      <c r="K44" s="15">
        <v>15</v>
      </c>
      <c r="L44" s="15">
        <v>5</v>
      </c>
      <c r="M44" s="79">
        <v>7.0762499999999999</v>
      </c>
      <c r="N44" s="94">
        <v>7.0762499999999999</v>
      </c>
      <c r="O44" s="63">
        <v>2530</v>
      </c>
      <c r="P44" s="64">
        <f>Table224578910112345678910111213141516171819202122232425262728293031323334382444546474849505152536263646566676869703[[#This Row],[PEMBULATAN]]*O44</f>
        <v>17902.912499999999</v>
      </c>
    </row>
    <row r="45" spans="1:16" ht="24" customHeight="1" x14ac:dyDescent="0.2">
      <c r="A45" s="13"/>
      <c r="B45" s="73"/>
      <c r="C45" s="71" t="s">
        <v>2226</v>
      </c>
      <c r="D45" s="76" t="s">
        <v>56</v>
      </c>
      <c r="E45" s="12">
        <v>44523</v>
      </c>
      <c r="F45" s="74" t="s">
        <v>1971</v>
      </c>
      <c r="G45" s="12">
        <v>44527</v>
      </c>
      <c r="H45" s="75" t="s">
        <v>1972</v>
      </c>
      <c r="I45" s="15">
        <v>74</v>
      </c>
      <c r="J45" s="15">
        <v>65</v>
      </c>
      <c r="K45" s="15">
        <v>20</v>
      </c>
      <c r="L45" s="15">
        <v>14</v>
      </c>
      <c r="M45" s="79">
        <v>24.05</v>
      </c>
      <c r="N45" s="94">
        <v>24.05</v>
      </c>
      <c r="O45" s="63">
        <v>2530</v>
      </c>
      <c r="P45" s="64">
        <f>Table224578910112345678910111213141516171819202122232425262728293031323334382444546474849505152536263646566676869703[[#This Row],[PEMBULATAN]]*O45</f>
        <v>60846.5</v>
      </c>
    </row>
    <row r="46" spans="1:16" ht="24" customHeight="1" x14ac:dyDescent="0.2">
      <c r="A46" s="13"/>
      <c r="B46" s="73"/>
      <c r="C46" s="71" t="s">
        <v>2227</v>
      </c>
      <c r="D46" s="76" t="s">
        <v>56</v>
      </c>
      <c r="E46" s="12">
        <v>44523</v>
      </c>
      <c r="F46" s="74" t="s">
        <v>1971</v>
      </c>
      <c r="G46" s="12">
        <v>44527</v>
      </c>
      <c r="H46" s="75" t="s">
        <v>1972</v>
      </c>
      <c r="I46" s="15">
        <v>61</v>
      </c>
      <c r="J46" s="15">
        <v>42</v>
      </c>
      <c r="K46" s="15">
        <v>13</v>
      </c>
      <c r="L46" s="15">
        <v>6</v>
      </c>
      <c r="M46" s="79">
        <v>8.3264999999999993</v>
      </c>
      <c r="N46" s="94">
        <v>9</v>
      </c>
      <c r="O46" s="63">
        <v>2530</v>
      </c>
      <c r="P46" s="64">
        <f>Table224578910112345678910111213141516171819202122232425262728293031323334382444546474849505152536263646566676869703[[#This Row],[PEMBULATAN]]*O46</f>
        <v>22770</v>
      </c>
    </row>
    <row r="47" spans="1:16" ht="24" customHeight="1" x14ac:dyDescent="0.2">
      <c r="A47" s="13"/>
      <c r="B47" s="73"/>
      <c r="C47" s="71" t="s">
        <v>2228</v>
      </c>
      <c r="D47" s="76" t="s">
        <v>56</v>
      </c>
      <c r="E47" s="12">
        <v>44523</v>
      </c>
      <c r="F47" s="74" t="s">
        <v>1971</v>
      </c>
      <c r="G47" s="12">
        <v>44527</v>
      </c>
      <c r="H47" s="75" t="s">
        <v>1972</v>
      </c>
      <c r="I47" s="15">
        <v>84</v>
      </c>
      <c r="J47" s="15">
        <v>52</v>
      </c>
      <c r="K47" s="15">
        <v>24</v>
      </c>
      <c r="L47" s="15">
        <v>13</v>
      </c>
      <c r="M47" s="79">
        <v>26.207999999999998</v>
      </c>
      <c r="N47" s="94">
        <v>26.207999999999998</v>
      </c>
      <c r="O47" s="63">
        <v>2530</v>
      </c>
      <c r="P47" s="64">
        <f>Table224578910112345678910111213141516171819202122232425262728293031323334382444546474849505152536263646566676869703[[#This Row],[PEMBULATAN]]*O47</f>
        <v>66306.239999999991</v>
      </c>
    </row>
    <row r="48" spans="1:16" ht="24" customHeight="1" x14ac:dyDescent="0.2">
      <c r="A48" s="13"/>
      <c r="B48" s="73"/>
      <c r="C48" s="71" t="s">
        <v>2229</v>
      </c>
      <c r="D48" s="76" t="s">
        <v>56</v>
      </c>
      <c r="E48" s="12">
        <v>44523</v>
      </c>
      <c r="F48" s="74" t="s">
        <v>1971</v>
      </c>
      <c r="G48" s="12">
        <v>44527</v>
      </c>
      <c r="H48" s="75" t="s">
        <v>1972</v>
      </c>
      <c r="I48" s="15">
        <v>85</v>
      </c>
      <c r="J48" s="15">
        <v>40</v>
      </c>
      <c r="K48" s="15">
        <v>17</v>
      </c>
      <c r="L48" s="15">
        <v>11</v>
      </c>
      <c r="M48" s="79">
        <v>14.45</v>
      </c>
      <c r="N48" s="94">
        <v>15</v>
      </c>
      <c r="O48" s="63">
        <v>2530</v>
      </c>
      <c r="P48" s="64">
        <f>Table224578910112345678910111213141516171819202122232425262728293031323334382444546474849505152536263646566676869703[[#This Row],[PEMBULATAN]]*O48</f>
        <v>37950</v>
      </c>
    </row>
    <row r="49" spans="1:16" ht="24" customHeight="1" x14ac:dyDescent="0.2">
      <c r="A49" s="13"/>
      <c r="B49" s="73"/>
      <c r="C49" s="71" t="s">
        <v>2230</v>
      </c>
      <c r="D49" s="76" t="s">
        <v>56</v>
      </c>
      <c r="E49" s="12">
        <v>44523</v>
      </c>
      <c r="F49" s="74" t="s">
        <v>1971</v>
      </c>
      <c r="G49" s="12">
        <v>44527</v>
      </c>
      <c r="H49" s="75" t="s">
        <v>1972</v>
      </c>
      <c r="I49" s="15">
        <v>144</v>
      </c>
      <c r="J49" s="15">
        <v>92</v>
      </c>
      <c r="K49" s="15">
        <v>52</v>
      </c>
      <c r="L49" s="15">
        <v>33</v>
      </c>
      <c r="M49" s="79">
        <v>172.22399999999999</v>
      </c>
      <c r="N49" s="94">
        <v>172.22399999999999</v>
      </c>
      <c r="O49" s="63">
        <v>2530</v>
      </c>
      <c r="P49" s="64">
        <f>Table224578910112345678910111213141516171819202122232425262728293031323334382444546474849505152536263646566676869703[[#This Row],[PEMBULATAN]]*O49</f>
        <v>435726.72</v>
      </c>
    </row>
    <row r="50" spans="1:16" ht="22.5" customHeight="1" x14ac:dyDescent="0.2">
      <c r="A50" s="116" t="s">
        <v>30</v>
      </c>
      <c r="B50" s="117"/>
      <c r="C50" s="117"/>
      <c r="D50" s="117"/>
      <c r="E50" s="117"/>
      <c r="F50" s="117"/>
      <c r="G50" s="117"/>
      <c r="H50" s="117"/>
      <c r="I50" s="117"/>
      <c r="J50" s="117"/>
      <c r="K50" s="117"/>
      <c r="L50" s="118"/>
      <c r="M50" s="77">
        <f>SUBTOTAL(109,Table224578910112345678910111213141516171819202122232425262728293031323334382444546474849505152536263646566676869703[KG VOLUME])</f>
        <v>1210.58825</v>
      </c>
      <c r="N50" s="67">
        <f>SUM(N3:N49)</f>
        <v>1214.17275</v>
      </c>
      <c r="O50" s="119">
        <f>SUM(P3:P49)</f>
        <v>3071857.0575000001</v>
      </c>
      <c r="P50" s="120"/>
    </row>
    <row r="51" spans="1:16" ht="18" customHeight="1" x14ac:dyDescent="0.2">
      <c r="A51" s="84"/>
      <c r="B51" s="55" t="s">
        <v>42</v>
      </c>
      <c r="C51" s="54"/>
      <c r="D51" s="56" t="s">
        <v>43</v>
      </c>
      <c r="E51" s="84"/>
      <c r="F51" s="84"/>
      <c r="G51" s="84"/>
      <c r="H51" s="84"/>
      <c r="I51" s="84"/>
      <c r="J51" s="84"/>
      <c r="K51" s="84"/>
      <c r="L51" s="84"/>
      <c r="M51" s="85"/>
      <c r="N51" s="86" t="s">
        <v>51</v>
      </c>
      <c r="O51" s="87"/>
      <c r="P51" s="87">
        <f>O50*10%</f>
        <v>307185.70575000002</v>
      </c>
    </row>
    <row r="52" spans="1:16" ht="18" customHeight="1" thickBot="1" x14ac:dyDescent="0.25">
      <c r="A52" s="84"/>
      <c r="B52" s="55"/>
      <c r="C52" s="54"/>
      <c r="D52" s="56"/>
      <c r="E52" s="84"/>
      <c r="F52" s="84"/>
      <c r="G52" s="84"/>
      <c r="H52" s="84"/>
      <c r="I52" s="84"/>
      <c r="J52" s="84"/>
      <c r="K52" s="84"/>
      <c r="L52" s="84"/>
      <c r="M52" s="85"/>
      <c r="N52" s="88" t="s">
        <v>52</v>
      </c>
      <c r="O52" s="89"/>
      <c r="P52" s="89">
        <f>O50-P51</f>
        <v>2764671.3517499999</v>
      </c>
    </row>
    <row r="53" spans="1:16" ht="18" customHeight="1" x14ac:dyDescent="0.2">
      <c r="A53" s="10"/>
      <c r="H53" s="62"/>
      <c r="N53" s="61" t="s">
        <v>31</v>
      </c>
      <c r="P53" s="68">
        <f>P52*1%</f>
        <v>27646.7135175</v>
      </c>
    </row>
    <row r="54" spans="1:16" ht="18" customHeight="1" thickBot="1" x14ac:dyDescent="0.25">
      <c r="A54" s="10"/>
      <c r="H54" s="62"/>
      <c r="N54" s="61" t="s">
        <v>53</v>
      </c>
      <c r="P54" s="70">
        <f>P52*2%</f>
        <v>55293.427035000001</v>
      </c>
    </row>
    <row r="55" spans="1:16" ht="18" customHeight="1" x14ac:dyDescent="0.2">
      <c r="A55" s="10"/>
      <c r="H55" s="62"/>
      <c r="N55" s="65" t="s">
        <v>32</v>
      </c>
      <c r="O55" s="66"/>
      <c r="P55" s="69">
        <f>P52+P53-P54</f>
        <v>2737024.6382324998</v>
      </c>
    </row>
    <row r="57" spans="1:16" x14ac:dyDescent="0.2">
      <c r="A57" s="10"/>
      <c r="H57" s="62"/>
      <c r="P57" s="70"/>
    </row>
    <row r="58" spans="1:16" x14ac:dyDescent="0.2">
      <c r="A58" s="10"/>
      <c r="H58" s="62"/>
      <c r="O58" s="57"/>
      <c r="P58" s="70"/>
    </row>
    <row r="59" spans="1:16" s="3" customFormat="1" x14ac:dyDescent="0.25">
      <c r="A59" s="10"/>
      <c r="B59" s="2"/>
      <c r="C59" s="2"/>
      <c r="E59" s="11"/>
      <c r="H59" s="62"/>
      <c r="N59" s="14"/>
      <c r="O59" s="14"/>
      <c r="P59" s="14"/>
    </row>
    <row r="60" spans="1:16" s="3" customFormat="1" x14ac:dyDescent="0.25">
      <c r="A60" s="10"/>
      <c r="B60" s="2"/>
      <c r="C60" s="2"/>
      <c r="E60" s="11"/>
      <c r="H60" s="62"/>
      <c r="N60" s="14"/>
      <c r="O60" s="14"/>
      <c r="P60" s="14"/>
    </row>
    <row r="61" spans="1:16" s="3" customFormat="1" x14ac:dyDescent="0.25">
      <c r="A61" s="10"/>
      <c r="B61" s="2"/>
      <c r="C61" s="2"/>
      <c r="E61" s="11"/>
      <c r="H61" s="62"/>
      <c r="N61" s="14"/>
      <c r="O61" s="14"/>
      <c r="P61" s="14"/>
    </row>
    <row r="62" spans="1:16" s="3" customFormat="1" x14ac:dyDescent="0.25">
      <c r="A62" s="10"/>
      <c r="B62" s="2"/>
      <c r="C62" s="2"/>
      <c r="E62" s="11"/>
      <c r="H62" s="62"/>
      <c r="N62" s="14"/>
      <c r="O62" s="14"/>
      <c r="P62" s="14"/>
    </row>
    <row r="63" spans="1:16" s="3" customFormat="1" x14ac:dyDescent="0.25">
      <c r="A63" s="10"/>
      <c r="B63" s="2"/>
      <c r="C63" s="2"/>
      <c r="E63" s="11"/>
      <c r="H63" s="62"/>
      <c r="N63" s="14"/>
      <c r="O63" s="14"/>
      <c r="P63" s="14"/>
    </row>
    <row r="64" spans="1:16" s="3" customFormat="1" x14ac:dyDescent="0.25">
      <c r="A64" s="10"/>
      <c r="B64" s="2"/>
      <c r="C64" s="2"/>
      <c r="E64" s="11"/>
      <c r="H64" s="62"/>
      <c r="N64" s="14"/>
      <c r="O64" s="14"/>
      <c r="P64" s="14"/>
    </row>
    <row r="65" spans="1:16" s="3" customFormat="1" x14ac:dyDescent="0.25">
      <c r="A65" s="10"/>
      <c r="B65" s="2"/>
      <c r="C65" s="2"/>
      <c r="E65" s="11"/>
      <c r="H65" s="62"/>
      <c r="N65" s="14"/>
      <c r="O65" s="14"/>
      <c r="P65" s="14"/>
    </row>
    <row r="66" spans="1:16" s="3" customFormat="1" x14ac:dyDescent="0.25">
      <c r="A66" s="10"/>
      <c r="B66" s="2"/>
      <c r="C66" s="2"/>
      <c r="E66" s="11"/>
      <c r="H66" s="62"/>
      <c r="N66" s="14"/>
      <c r="O66" s="14"/>
      <c r="P66" s="14"/>
    </row>
    <row r="67" spans="1:16" s="3" customFormat="1" x14ac:dyDescent="0.25">
      <c r="A67" s="10"/>
      <c r="B67" s="2"/>
      <c r="C67" s="2"/>
      <c r="E67" s="11"/>
      <c r="H67" s="62"/>
      <c r="N67" s="14"/>
      <c r="O67" s="14"/>
      <c r="P67" s="14"/>
    </row>
    <row r="68" spans="1:16" s="3" customFormat="1" x14ac:dyDescent="0.25">
      <c r="A68" s="10"/>
      <c r="B68" s="2"/>
      <c r="C68" s="2"/>
      <c r="E68" s="11"/>
      <c r="H68" s="62"/>
      <c r="N68" s="14"/>
      <c r="O68" s="14"/>
      <c r="P68" s="14"/>
    </row>
    <row r="69" spans="1:16" s="3" customFormat="1" x14ac:dyDescent="0.25">
      <c r="A69" s="10"/>
      <c r="B69" s="2"/>
      <c r="C69" s="2"/>
      <c r="E69" s="11"/>
      <c r="H69" s="62"/>
      <c r="N69" s="14"/>
      <c r="O69" s="14"/>
      <c r="P69" s="14"/>
    </row>
    <row r="70" spans="1:16" s="3" customFormat="1" x14ac:dyDescent="0.25">
      <c r="A70" s="10"/>
      <c r="B70" s="2"/>
      <c r="C70" s="2"/>
      <c r="E70" s="11"/>
      <c r="H70" s="62"/>
      <c r="N70" s="14"/>
      <c r="O70" s="14"/>
      <c r="P70" s="14"/>
    </row>
  </sheetData>
  <mergeCells count="2">
    <mergeCell ref="A50:L50"/>
    <mergeCell ref="O50:P50"/>
  </mergeCells>
  <conditionalFormatting sqref="B3:B49">
    <cfRule type="duplicateValues" dxfId="319" priority="8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85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12" sqref="H12"/>
    </sheetView>
  </sheetViews>
  <sheetFormatPr defaultRowHeight="15" x14ac:dyDescent="0.2"/>
  <cols>
    <col min="1" max="1" width="8" style="4" customWidth="1"/>
    <col min="2" max="2" width="20.140625" style="2" customWidth="1"/>
    <col min="3" max="3" width="15.28515625" style="2" customWidth="1"/>
    <col min="4" max="4" width="10.7109375" style="3" customWidth="1"/>
    <col min="5" max="5" width="8" style="11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8" t="s">
        <v>44</v>
      </c>
      <c r="B2" s="7" t="s">
        <v>7</v>
      </c>
      <c r="C2" s="7" t="s">
        <v>0</v>
      </c>
      <c r="D2" s="7" t="s">
        <v>1</v>
      </c>
      <c r="E2" s="59" t="s">
        <v>4</v>
      </c>
      <c r="F2" s="7" t="s">
        <v>3</v>
      </c>
      <c r="G2" s="7" t="s">
        <v>5</v>
      </c>
      <c r="H2" s="59" t="s">
        <v>2</v>
      </c>
      <c r="I2" s="7" t="s">
        <v>39</v>
      </c>
      <c r="J2" s="7" t="s">
        <v>40</v>
      </c>
      <c r="K2" s="7" t="s">
        <v>41</v>
      </c>
      <c r="L2" s="60" t="s">
        <v>45</v>
      </c>
      <c r="M2" s="60" t="s">
        <v>46</v>
      </c>
      <c r="N2" s="60" t="s">
        <v>6</v>
      </c>
      <c r="O2" s="60" t="s">
        <v>47</v>
      </c>
      <c r="P2" s="60" t="s">
        <v>48</v>
      </c>
    </row>
    <row r="3" spans="1:16" ht="26.25" customHeight="1" x14ac:dyDescent="0.2">
      <c r="A3" s="81">
        <v>403225</v>
      </c>
      <c r="B3" s="72" t="s">
        <v>2231</v>
      </c>
      <c r="C3" s="8" t="s">
        <v>2232</v>
      </c>
      <c r="D3" s="74" t="s">
        <v>56</v>
      </c>
      <c r="E3" s="12">
        <v>44524</v>
      </c>
      <c r="F3" s="74" t="s">
        <v>1971</v>
      </c>
      <c r="G3" s="12">
        <v>44527</v>
      </c>
      <c r="H3" s="9" t="s">
        <v>1972</v>
      </c>
      <c r="I3" s="1">
        <v>46</v>
      </c>
      <c r="J3" s="1">
        <v>46</v>
      </c>
      <c r="K3" s="1">
        <v>32</v>
      </c>
      <c r="L3" s="1">
        <v>1</v>
      </c>
      <c r="M3" s="78">
        <v>16.928000000000001</v>
      </c>
      <c r="N3" s="94">
        <v>16.928000000000001</v>
      </c>
      <c r="O3" s="63">
        <v>2530</v>
      </c>
      <c r="P3" s="64">
        <f>Table2245789101123456789101112131415161718192021222324252627282930313233343824445464748495051525362636465666768697034[[#This Row],[PEMBULATAN]]*O3</f>
        <v>42827.840000000004</v>
      </c>
    </row>
    <row r="4" spans="1:16" ht="26.25" customHeight="1" x14ac:dyDescent="0.2">
      <c r="A4" s="13"/>
      <c r="B4" s="73"/>
      <c r="C4" s="71" t="s">
        <v>2233</v>
      </c>
      <c r="D4" s="76" t="s">
        <v>56</v>
      </c>
      <c r="E4" s="12">
        <v>44524</v>
      </c>
      <c r="F4" s="74" t="s">
        <v>1971</v>
      </c>
      <c r="G4" s="12">
        <v>44527</v>
      </c>
      <c r="H4" s="75" t="s">
        <v>1972</v>
      </c>
      <c r="I4" s="15">
        <v>58</v>
      </c>
      <c r="J4" s="15">
        <v>38</v>
      </c>
      <c r="K4" s="15">
        <v>30</v>
      </c>
      <c r="L4" s="15">
        <v>6</v>
      </c>
      <c r="M4" s="79">
        <v>16.53</v>
      </c>
      <c r="N4" s="94">
        <v>16.53</v>
      </c>
      <c r="O4" s="63">
        <v>2530</v>
      </c>
      <c r="P4" s="64">
        <f>Table2245789101123456789101112131415161718192021222324252627282930313233343824445464748495051525362636465666768697034[[#This Row],[PEMBULATAN]]*O4</f>
        <v>41820.9</v>
      </c>
    </row>
    <row r="5" spans="1:16" ht="26.25" customHeight="1" x14ac:dyDescent="0.2">
      <c r="A5" s="13"/>
      <c r="B5" s="73"/>
      <c r="C5" s="71" t="s">
        <v>2234</v>
      </c>
      <c r="D5" s="76" t="s">
        <v>56</v>
      </c>
      <c r="E5" s="12">
        <v>44524</v>
      </c>
      <c r="F5" s="74" t="s">
        <v>1971</v>
      </c>
      <c r="G5" s="12">
        <v>44527</v>
      </c>
      <c r="H5" s="75" t="s">
        <v>1972</v>
      </c>
      <c r="I5" s="15">
        <v>67</v>
      </c>
      <c r="J5" s="15">
        <v>65</v>
      </c>
      <c r="K5" s="15">
        <v>31</v>
      </c>
      <c r="L5" s="15">
        <v>11</v>
      </c>
      <c r="M5" s="79">
        <v>33.751249999999999</v>
      </c>
      <c r="N5" s="94">
        <v>33.751249999999999</v>
      </c>
      <c r="O5" s="63">
        <v>2530</v>
      </c>
      <c r="P5" s="64">
        <f>Table2245789101123456789101112131415161718192021222324252627282930313233343824445464748495051525362636465666768697034[[#This Row],[PEMBULATAN]]*O5</f>
        <v>85390.662499999991</v>
      </c>
    </row>
    <row r="6" spans="1:16" ht="26.25" customHeight="1" x14ac:dyDescent="0.2">
      <c r="A6" s="13"/>
      <c r="B6" s="73"/>
      <c r="C6" s="71" t="s">
        <v>2235</v>
      </c>
      <c r="D6" s="76" t="s">
        <v>56</v>
      </c>
      <c r="E6" s="12">
        <v>44524</v>
      </c>
      <c r="F6" s="74" t="s">
        <v>1971</v>
      </c>
      <c r="G6" s="12">
        <v>44527</v>
      </c>
      <c r="H6" s="75" t="s">
        <v>1972</v>
      </c>
      <c r="I6" s="15">
        <v>66</v>
      </c>
      <c r="J6" s="15">
        <v>65</v>
      </c>
      <c r="K6" s="15">
        <v>27</v>
      </c>
      <c r="L6" s="15">
        <v>9</v>
      </c>
      <c r="M6" s="79">
        <v>28.9575</v>
      </c>
      <c r="N6" s="94">
        <v>28.9575</v>
      </c>
      <c r="O6" s="63">
        <v>2530</v>
      </c>
      <c r="P6" s="64">
        <f>Table2245789101123456789101112131415161718192021222324252627282930313233343824445464748495051525362636465666768697034[[#This Row],[PEMBULATAN]]*O6</f>
        <v>73262.475000000006</v>
      </c>
    </row>
    <row r="7" spans="1:16" ht="26.25" customHeight="1" x14ac:dyDescent="0.2">
      <c r="A7" s="13"/>
      <c r="B7" s="73"/>
      <c r="C7" s="71" t="s">
        <v>2236</v>
      </c>
      <c r="D7" s="76" t="s">
        <v>56</v>
      </c>
      <c r="E7" s="12">
        <v>44524</v>
      </c>
      <c r="F7" s="74" t="s">
        <v>1971</v>
      </c>
      <c r="G7" s="12">
        <v>44527</v>
      </c>
      <c r="H7" s="75" t="s">
        <v>1972</v>
      </c>
      <c r="I7" s="15">
        <v>55</v>
      </c>
      <c r="J7" s="15">
        <v>53</v>
      </c>
      <c r="K7" s="15">
        <v>26</v>
      </c>
      <c r="L7" s="15">
        <v>9</v>
      </c>
      <c r="M7" s="79">
        <v>18.947500000000002</v>
      </c>
      <c r="N7" s="94">
        <v>18.947500000000002</v>
      </c>
      <c r="O7" s="63">
        <v>2530</v>
      </c>
      <c r="P7" s="64">
        <f>Table2245789101123456789101112131415161718192021222324252627282930313233343824445464748495051525362636465666768697034[[#This Row],[PEMBULATAN]]*O7</f>
        <v>47937.175000000003</v>
      </c>
    </row>
    <row r="8" spans="1:16" ht="26.25" customHeight="1" x14ac:dyDescent="0.2">
      <c r="A8" s="13"/>
      <c r="B8" s="73"/>
      <c r="C8" s="71" t="s">
        <v>2237</v>
      </c>
      <c r="D8" s="76" t="s">
        <v>56</v>
      </c>
      <c r="E8" s="12">
        <v>44524</v>
      </c>
      <c r="F8" s="74" t="s">
        <v>1971</v>
      </c>
      <c r="G8" s="12">
        <v>44527</v>
      </c>
      <c r="H8" s="75" t="s">
        <v>1972</v>
      </c>
      <c r="I8" s="15">
        <v>102</v>
      </c>
      <c r="J8" s="15">
        <v>50</v>
      </c>
      <c r="K8" s="15">
        <v>21</v>
      </c>
      <c r="L8" s="15">
        <v>3</v>
      </c>
      <c r="M8" s="79">
        <v>26.774999999999999</v>
      </c>
      <c r="N8" s="94">
        <v>26.774999999999999</v>
      </c>
      <c r="O8" s="63">
        <v>2530</v>
      </c>
      <c r="P8" s="64">
        <f>Table2245789101123456789101112131415161718192021222324252627282930313233343824445464748495051525362636465666768697034[[#This Row],[PEMBULATAN]]*O8</f>
        <v>67740.75</v>
      </c>
    </row>
    <row r="9" spans="1:16" ht="26.25" customHeight="1" x14ac:dyDescent="0.2">
      <c r="A9" s="13"/>
      <c r="B9" s="73"/>
      <c r="C9" s="71" t="s">
        <v>2238</v>
      </c>
      <c r="D9" s="76" t="s">
        <v>56</v>
      </c>
      <c r="E9" s="12">
        <v>44524</v>
      </c>
      <c r="F9" s="74" t="s">
        <v>1971</v>
      </c>
      <c r="G9" s="12">
        <v>44527</v>
      </c>
      <c r="H9" s="75" t="s">
        <v>1972</v>
      </c>
      <c r="I9" s="15">
        <v>74</v>
      </c>
      <c r="J9" s="15">
        <v>64</v>
      </c>
      <c r="K9" s="15">
        <v>27</v>
      </c>
      <c r="L9" s="15">
        <v>8</v>
      </c>
      <c r="M9" s="79">
        <v>31.968</v>
      </c>
      <c r="N9" s="94">
        <v>31.968</v>
      </c>
      <c r="O9" s="63">
        <v>2530</v>
      </c>
      <c r="P9" s="64">
        <f>Table2245789101123456789101112131415161718192021222324252627282930313233343824445464748495051525362636465666768697034[[#This Row],[PEMBULATAN]]*O9</f>
        <v>80879.039999999994</v>
      </c>
    </row>
    <row r="10" spans="1:16" ht="26.25" customHeight="1" x14ac:dyDescent="0.2">
      <c r="A10" s="13"/>
      <c r="B10" s="73"/>
      <c r="C10" s="71" t="s">
        <v>2239</v>
      </c>
      <c r="D10" s="76" t="s">
        <v>56</v>
      </c>
      <c r="E10" s="12">
        <v>44524</v>
      </c>
      <c r="F10" s="74" t="s">
        <v>1971</v>
      </c>
      <c r="G10" s="12">
        <v>44527</v>
      </c>
      <c r="H10" s="75" t="s">
        <v>1972</v>
      </c>
      <c r="I10" s="15">
        <v>66</v>
      </c>
      <c r="J10" s="15">
        <v>56</v>
      </c>
      <c r="K10" s="15">
        <v>33</v>
      </c>
      <c r="L10" s="15">
        <v>16</v>
      </c>
      <c r="M10" s="79">
        <v>30.492000000000001</v>
      </c>
      <c r="N10" s="94">
        <v>31</v>
      </c>
      <c r="O10" s="63">
        <v>2530</v>
      </c>
      <c r="P10" s="64">
        <f>Table2245789101123456789101112131415161718192021222324252627282930313233343824445464748495051525362636465666768697034[[#This Row],[PEMBULATAN]]*O10</f>
        <v>78430</v>
      </c>
    </row>
    <row r="11" spans="1:16" ht="26.25" customHeight="1" x14ac:dyDescent="0.2">
      <c r="A11" s="13"/>
      <c r="B11" s="73"/>
      <c r="C11" s="71" t="s">
        <v>2240</v>
      </c>
      <c r="D11" s="76" t="s">
        <v>56</v>
      </c>
      <c r="E11" s="12">
        <v>44524</v>
      </c>
      <c r="F11" s="74" t="s">
        <v>1971</v>
      </c>
      <c r="G11" s="12">
        <v>44527</v>
      </c>
      <c r="H11" s="75" t="s">
        <v>1972</v>
      </c>
      <c r="I11" s="15">
        <v>100</v>
      </c>
      <c r="J11" s="15">
        <v>47</v>
      </c>
      <c r="K11" s="15">
        <v>20</v>
      </c>
      <c r="L11" s="15">
        <v>6</v>
      </c>
      <c r="M11" s="79">
        <v>23.5</v>
      </c>
      <c r="N11" s="94">
        <v>25</v>
      </c>
      <c r="O11" s="63">
        <v>2530</v>
      </c>
      <c r="P11" s="64">
        <f>Table2245789101123456789101112131415161718192021222324252627282930313233343824445464748495051525362636465666768697034[[#This Row],[PEMBULATAN]]*O11</f>
        <v>63250</v>
      </c>
    </row>
    <row r="12" spans="1:16" ht="26.25" customHeight="1" x14ac:dyDescent="0.2">
      <c r="A12" s="13"/>
      <c r="B12" s="73"/>
      <c r="C12" s="71" t="s">
        <v>2241</v>
      </c>
      <c r="D12" s="76" t="s">
        <v>56</v>
      </c>
      <c r="E12" s="12">
        <v>44524</v>
      </c>
      <c r="F12" s="74" t="s">
        <v>1971</v>
      </c>
      <c r="G12" s="12">
        <v>44527</v>
      </c>
      <c r="H12" s="75" t="s">
        <v>1972</v>
      </c>
      <c r="I12" s="15">
        <v>64</v>
      </c>
      <c r="J12" s="15">
        <v>45</v>
      </c>
      <c r="K12" s="15">
        <v>23</v>
      </c>
      <c r="L12" s="15">
        <v>5</v>
      </c>
      <c r="M12" s="79">
        <v>16.559999999999999</v>
      </c>
      <c r="N12" s="94">
        <v>16.559999999999999</v>
      </c>
      <c r="O12" s="63">
        <v>2530</v>
      </c>
      <c r="P12" s="64">
        <f>Table2245789101123456789101112131415161718192021222324252627282930313233343824445464748495051525362636465666768697034[[#This Row],[PEMBULATAN]]*O12</f>
        <v>41896.799999999996</v>
      </c>
    </row>
    <row r="13" spans="1:16" ht="26.25" customHeight="1" x14ac:dyDescent="0.2">
      <c r="A13" s="13"/>
      <c r="B13" s="73"/>
      <c r="C13" s="71" t="s">
        <v>2242</v>
      </c>
      <c r="D13" s="76" t="s">
        <v>56</v>
      </c>
      <c r="E13" s="12">
        <v>44524</v>
      </c>
      <c r="F13" s="74" t="s">
        <v>1971</v>
      </c>
      <c r="G13" s="12">
        <v>44527</v>
      </c>
      <c r="H13" s="75" t="s">
        <v>1972</v>
      </c>
      <c r="I13" s="15">
        <v>54</v>
      </c>
      <c r="J13" s="15">
        <v>50</v>
      </c>
      <c r="K13" s="15">
        <v>22</v>
      </c>
      <c r="L13" s="15">
        <v>7</v>
      </c>
      <c r="M13" s="79">
        <v>14.85</v>
      </c>
      <c r="N13" s="94">
        <v>14.85</v>
      </c>
      <c r="O13" s="63">
        <v>2530</v>
      </c>
      <c r="P13" s="64">
        <f>Table2245789101123456789101112131415161718192021222324252627282930313233343824445464748495051525362636465666768697034[[#This Row],[PEMBULATAN]]*O13</f>
        <v>37570.5</v>
      </c>
    </row>
    <row r="14" spans="1:16" ht="26.25" customHeight="1" x14ac:dyDescent="0.2">
      <c r="A14" s="13"/>
      <c r="B14" s="73"/>
      <c r="C14" s="71" t="s">
        <v>2243</v>
      </c>
      <c r="D14" s="76" t="s">
        <v>56</v>
      </c>
      <c r="E14" s="12">
        <v>44524</v>
      </c>
      <c r="F14" s="74" t="s">
        <v>1971</v>
      </c>
      <c r="G14" s="12">
        <v>44527</v>
      </c>
      <c r="H14" s="75" t="s">
        <v>1972</v>
      </c>
      <c r="I14" s="15">
        <v>54</v>
      </c>
      <c r="J14" s="15">
        <v>46</v>
      </c>
      <c r="K14" s="15">
        <v>18</v>
      </c>
      <c r="L14" s="15">
        <v>4</v>
      </c>
      <c r="M14" s="79">
        <v>11.178000000000001</v>
      </c>
      <c r="N14" s="94">
        <v>11.178000000000001</v>
      </c>
      <c r="O14" s="63">
        <v>2530</v>
      </c>
      <c r="P14" s="64">
        <f>Table2245789101123456789101112131415161718192021222324252627282930313233343824445464748495051525362636465666768697034[[#This Row],[PEMBULATAN]]*O14</f>
        <v>28280.340000000004</v>
      </c>
    </row>
    <row r="15" spans="1:16" ht="26.25" customHeight="1" x14ac:dyDescent="0.2">
      <c r="A15" s="13"/>
      <c r="B15" s="73"/>
      <c r="C15" s="71" t="s">
        <v>2244</v>
      </c>
      <c r="D15" s="76" t="s">
        <v>56</v>
      </c>
      <c r="E15" s="12">
        <v>44524</v>
      </c>
      <c r="F15" s="74" t="s">
        <v>1971</v>
      </c>
      <c r="G15" s="12">
        <v>44527</v>
      </c>
      <c r="H15" s="75" t="s">
        <v>1972</v>
      </c>
      <c r="I15" s="15">
        <v>65</v>
      </c>
      <c r="J15" s="15">
        <v>65</v>
      </c>
      <c r="K15" s="15">
        <v>20</v>
      </c>
      <c r="L15" s="15">
        <v>6</v>
      </c>
      <c r="M15" s="79">
        <v>21.125</v>
      </c>
      <c r="N15" s="94">
        <v>21.125</v>
      </c>
      <c r="O15" s="63">
        <v>2530</v>
      </c>
      <c r="P15" s="64">
        <f>Table2245789101123456789101112131415161718192021222324252627282930313233343824445464748495051525362636465666768697034[[#This Row],[PEMBULATAN]]*O15</f>
        <v>53446.25</v>
      </c>
    </row>
    <row r="16" spans="1:16" ht="26.25" customHeight="1" x14ac:dyDescent="0.2">
      <c r="A16" s="13"/>
      <c r="B16" s="73"/>
      <c r="C16" s="71" t="s">
        <v>2245</v>
      </c>
      <c r="D16" s="76" t="s">
        <v>56</v>
      </c>
      <c r="E16" s="12">
        <v>44524</v>
      </c>
      <c r="F16" s="74" t="s">
        <v>1971</v>
      </c>
      <c r="G16" s="12">
        <v>44527</v>
      </c>
      <c r="H16" s="75" t="s">
        <v>1972</v>
      </c>
      <c r="I16" s="15">
        <v>67</v>
      </c>
      <c r="J16" s="15">
        <v>56</v>
      </c>
      <c r="K16" s="15">
        <v>20</v>
      </c>
      <c r="L16" s="15">
        <v>5</v>
      </c>
      <c r="M16" s="79">
        <v>18.760000000000002</v>
      </c>
      <c r="N16" s="94">
        <v>18.760000000000002</v>
      </c>
      <c r="O16" s="63">
        <v>2530</v>
      </c>
      <c r="P16" s="64">
        <f>Table2245789101123456789101112131415161718192021222324252627282930313233343824445464748495051525362636465666768697034[[#This Row],[PEMBULATAN]]*O16</f>
        <v>47462.8</v>
      </c>
    </row>
    <row r="17" spans="1:16" ht="26.25" customHeight="1" x14ac:dyDescent="0.2">
      <c r="A17" s="13"/>
      <c r="B17" s="73"/>
      <c r="C17" s="71" t="s">
        <v>2246</v>
      </c>
      <c r="D17" s="76" t="s">
        <v>56</v>
      </c>
      <c r="E17" s="12">
        <v>44524</v>
      </c>
      <c r="F17" s="74" t="s">
        <v>1971</v>
      </c>
      <c r="G17" s="12">
        <v>44527</v>
      </c>
      <c r="H17" s="75" t="s">
        <v>1972</v>
      </c>
      <c r="I17" s="15">
        <v>77</v>
      </c>
      <c r="J17" s="15">
        <v>64</v>
      </c>
      <c r="K17" s="15">
        <v>28</v>
      </c>
      <c r="L17" s="15">
        <v>17</v>
      </c>
      <c r="M17" s="79">
        <v>34.496000000000002</v>
      </c>
      <c r="N17" s="94">
        <v>35</v>
      </c>
      <c r="O17" s="63">
        <v>2530</v>
      </c>
      <c r="P17" s="64">
        <f>Table2245789101123456789101112131415161718192021222324252627282930313233343824445464748495051525362636465666768697034[[#This Row],[PEMBULATAN]]*O17</f>
        <v>88550</v>
      </c>
    </row>
    <row r="18" spans="1:16" ht="26.25" customHeight="1" x14ac:dyDescent="0.2">
      <c r="A18" s="13"/>
      <c r="B18" s="73"/>
      <c r="C18" s="71" t="s">
        <v>2247</v>
      </c>
      <c r="D18" s="76" t="s">
        <v>56</v>
      </c>
      <c r="E18" s="12">
        <v>44524</v>
      </c>
      <c r="F18" s="74" t="s">
        <v>1971</v>
      </c>
      <c r="G18" s="12">
        <v>44527</v>
      </c>
      <c r="H18" s="75" t="s">
        <v>1972</v>
      </c>
      <c r="I18" s="15">
        <v>44</v>
      </c>
      <c r="J18" s="15">
        <v>27</v>
      </c>
      <c r="K18" s="15">
        <v>14</v>
      </c>
      <c r="L18" s="15">
        <v>3</v>
      </c>
      <c r="M18" s="79">
        <v>4.1580000000000004</v>
      </c>
      <c r="N18" s="94">
        <v>4.1580000000000004</v>
      </c>
      <c r="O18" s="63">
        <v>2530</v>
      </c>
      <c r="P18" s="64">
        <f>Table2245789101123456789101112131415161718192021222324252627282930313233343824445464748495051525362636465666768697034[[#This Row],[PEMBULATAN]]*O18</f>
        <v>10519.740000000002</v>
      </c>
    </row>
    <row r="19" spans="1:16" ht="26.25" customHeight="1" x14ac:dyDescent="0.2">
      <c r="A19" s="13"/>
      <c r="B19" s="73"/>
      <c r="C19" s="71" t="s">
        <v>2248</v>
      </c>
      <c r="D19" s="76" t="s">
        <v>56</v>
      </c>
      <c r="E19" s="12">
        <v>44524</v>
      </c>
      <c r="F19" s="74" t="s">
        <v>1971</v>
      </c>
      <c r="G19" s="12">
        <v>44527</v>
      </c>
      <c r="H19" s="75" t="s">
        <v>1972</v>
      </c>
      <c r="I19" s="15">
        <v>40</v>
      </c>
      <c r="J19" s="15">
        <v>25</v>
      </c>
      <c r="K19" s="15">
        <v>30</v>
      </c>
      <c r="L19" s="15">
        <v>2</v>
      </c>
      <c r="M19" s="79">
        <v>7.5</v>
      </c>
      <c r="N19" s="94">
        <v>9</v>
      </c>
      <c r="O19" s="63">
        <v>2530</v>
      </c>
      <c r="P19" s="64">
        <f>Table2245789101123456789101112131415161718192021222324252627282930313233343824445464748495051525362636465666768697034[[#This Row],[PEMBULATAN]]*O19</f>
        <v>22770</v>
      </c>
    </row>
    <row r="20" spans="1:16" ht="26.25" customHeight="1" x14ac:dyDescent="0.2">
      <c r="A20" s="13"/>
      <c r="B20" s="73"/>
      <c r="C20" s="71" t="s">
        <v>2249</v>
      </c>
      <c r="D20" s="76" t="s">
        <v>56</v>
      </c>
      <c r="E20" s="12">
        <v>44524</v>
      </c>
      <c r="F20" s="74" t="s">
        <v>1971</v>
      </c>
      <c r="G20" s="12">
        <v>44527</v>
      </c>
      <c r="H20" s="75" t="s">
        <v>1972</v>
      </c>
      <c r="I20" s="15">
        <v>56</v>
      </c>
      <c r="J20" s="15">
        <v>40</v>
      </c>
      <c r="K20" s="15">
        <v>16</v>
      </c>
      <c r="L20" s="15">
        <v>4</v>
      </c>
      <c r="M20" s="79">
        <v>8.9600000000000009</v>
      </c>
      <c r="N20" s="94">
        <v>8.9600000000000009</v>
      </c>
      <c r="O20" s="63">
        <v>2530</v>
      </c>
      <c r="P20" s="64">
        <f>Table2245789101123456789101112131415161718192021222324252627282930313233343824445464748495051525362636465666768697034[[#This Row],[PEMBULATAN]]*O20</f>
        <v>22668.800000000003</v>
      </c>
    </row>
    <row r="21" spans="1:16" ht="26.25" customHeight="1" x14ac:dyDescent="0.2">
      <c r="A21" s="13"/>
      <c r="B21" s="73"/>
      <c r="C21" s="71" t="s">
        <v>2250</v>
      </c>
      <c r="D21" s="76" t="s">
        <v>56</v>
      </c>
      <c r="E21" s="12">
        <v>44524</v>
      </c>
      <c r="F21" s="74" t="s">
        <v>1971</v>
      </c>
      <c r="G21" s="12">
        <v>44527</v>
      </c>
      <c r="H21" s="75" t="s">
        <v>1972</v>
      </c>
      <c r="I21" s="15">
        <v>74</v>
      </c>
      <c r="J21" s="15">
        <v>62</v>
      </c>
      <c r="K21" s="15">
        <v>26</v>
      </c>
      <c r="L21" s="15">
        <v>8</v>
      </c>
      <c r="M21" s="79">
        <v>29.821999999999999</v>
      </c>
      <c r="N21" s="94">
        <v>29.821999999999999</v>
      </c>
      <c r="O21" s="63">
        <v>2530</v>
      </c>
      <c r="P21" s="64">
        <f>Table2245789101123456789101112131415161718192021222324252627282930313233343824445464748495051525362636465666768697034[[#This Row],[PEMBULATAN]]*O21</f>
        <v>75449.66</v>
      </c>
    </row>
    <row r="22" spans="1:16" ht="26.25" customHeight="1" x14ac:dyDescent="0.2">
      <c r="A22" s="13"/>
      <c r="B22" s="73"/>
      <c r="C22" s="71" t="s">
        <v>2251</v>
      </c>
      <c r="D22" s="76" t="s">
        <v>56</v>
      </c>
      <c r="E22" s="12">
        <v>44524</v>
      </c>
      <c r="F22" s="74" t="s">
        <v>1971</v>
      </c>
      <c r="G22" s="12">
        <v>44527</v>
      </c>
      <c r="H22" s="75" t="s">
        <v>1972</v>
      </c>
      <c r="I22" s="15">
        <v>72</v>
      </c>
      <c r="J22" s="15">
        <v>60</v>
      </c>
      <c r="K22" s="15">
        <v>18</v>
      </c>
      <c r="L22" s="15">
        <v>4</v>
      </c>
      <c r="M22" s="79">
        <v>19.440000000000001</v>
      </c>
      <c r="N22" s="94">
        <v>20</v>
      </c>
      <c r="O22" s="63">
        <v>2530</v>
      </c>
      <c r="P22" s="64">
        <f>Table2245789101123456789101112131415161718192021222324252627282930313233343824445464748495051525362636465666768697034[[#This Row],[PEMBULATAN]]*O22</f>
        <v>50600</v>
      </c>
    </row>
    <row r="23" spans="1:16" ht="26.25" customHeight="1" x14ac:dyDescent="0.2">
      <c r="A23" s="13"/>
      <c r="B23" s="73"/>
      <c r="C23" s="71" t="s">
        <v>2252</v>
      </c>
      <c r="D23" s="76" t="s">
        <v>56</v>
      </c>
      <c r="E23" s="12">
        <v>44524</v>
      </c>
      <c r="F23" s="74" t="s">
        <v>1971</v>
      </c>
      <c r="G23" s="12">
        <v>44527</v>
      </c>
      <c r="H23" s="75" t="s">
        <v>1972</v>
      </c>
      <c r="I23" s="15">
        <v>80</v>
      </c>
      <c r="J23" s="15">
        <v>30</v>
      </c>
      <c r="K23" s="15">
        <v>28</v>
      </c>
      <c r="L23" s="15">
        <v>6</v>
      </c>
      <c r="M23" s="79">
        <v>16.8</v>
      </c>
      <c r="N23" s="94">
        <v>16.8</v>
      </c>
      <c r="O23" s="63">
        <v>2530</v>
      </c>
      <c r="P23" s="64">
        <f>Table2245789101123456789101112131415161718192021222324252627282930313233343824445464748495051525362636465666768697034[[#This Row],[PEMBULATAN]]*O23</f>
        <v>42504</v>
      </c>
    </row>
    <row r="24" spans="1:16" ht="26.25" customHeight="1" x14ac:dyDescent="0.2">
      <c r="A24" s="13"/>
      <c r="B24" s="73"/>
      <c r="C24" s="71" t="s">
        <v>2253</v>
      </c>
      <c r="D24" s="76" t="s">
        <v>56</v>
      </c>
      <c r="E24" s="12">
        <v>44524</v>
      </c>
      <c r="F24" s="74" t="s">
        <v>1971</v>
      </c>
      <c r="G24" s="12">
        <v>44527</v>
      </c>
      <c r="H24" s="75" t="s">
        <v>1972</v>
      </c>
      <c r="I24" s="15">
        <v>30</v>
      </c>
      <c r="J24" s="15">
        <v>34</v>
      </c>
      <c r="K24" s="15">
        <v>10</v>
      </c>
      <c r="L24" s="15">
        <v>1</v>
      </c>
      <c r="M24" s="79">
        <v>2.5499999999999998</v>
      </c>
      <c r="N24" s="94">
        <v>2.5499999999999998</v>
      </c>
      <c r="O24" s="63">
        <v>2530</v>
      </c>
      <c r="P24" s="64">
        <f>Table2245789101123456789101112131415161718192021222324252627282930313233343824445464748495051525362636465666768697034[[#This Row],[PEMBULATAN]]*O24</f>
        <v>6451.5</v>
      </c>
    </row>
    <row r="25" spans="1:16" ht="26.25" customHeight="1" x14ac:dyDescent="0.2">
      <c r="A25" s="13"/>
      <c r="B25" s="73"/>
      <c r="C25" s="71" t="s">
        <v>2254</v>
      </c>
      <c r="D25" s="76" t="s">
        <v>56</v>
      </c>
      <c r="E25" s="12">
        <v>44524</v>
      </c>
      <c r="F25" s="74" t="s">
        <v>1971</v>
      </c>
      <c r="G25" s="12">
        <v>44527</v>
      </c>
      <c r="H25" s="75" t="s">
        <v>1972</v>
      </c>
      <c r="I25" s="15">
        <v>88</v>
      </c>
      <c r="J25" s="15">
        <v>60</v>
      </c>
      <c r="K25" s="15">
        <v>40</v>
      </c>
      <c r="L25" s="15">
        <v>24</v>
      </c>
      <c r="M25" s="79">
        <v>52.8</v>
      </c>
      <c r="N25" s="94">
        <v>52.8</v>
      </c>
      <c r="O25" s="63">
        <v>2530</v>
      </c>
      <c r="P25" s="64">
        <f>Table2245789101123456789101112131415161718192021222324252627282930313233343824445464748495051525362636465666768697034[[#This Row],[PEMBULATAN]]*O25</f>
        <v>133584</v>
      </c>
    </row>
    <row r="26" spans="1:16" ht="26.25" customHeight="1" x14ac:dyDescent="0.2">
      <c r="A26" s="13"/>
      <c r="B26" s="73"/>
      <c r="C26" s="71" t="s">
        <v>2255</v>
      </c>
      <c r="D26" s="76" t="s">
        <v>56</v>
      </c>
      <c r="E26" s="12">
        <v>44524</v>
      </c>
      <c r="F26" s="74" t="s">
        <v>1971</v>
      </c>
      <c r="G26" s="12">
        <v>44527</v>
      </c>
      <c r="H26" s="75" t="s">
        <v>1972</v>
      </c>
      <c r="I26" s="15">
        <v>110</v>
      </c>
      <c r="J26" s="15">
        <v>54</v>
      </c>
      <c r="K26" s="15">
        <v>30</v>
      </c>
      <c r="L26" s="15">
        <v>18</v>
      </c>
      <c r="M26" s="79">
        <v>44.55</v>
      </c>
      <c r="N26" s="94">
        <v>44.55</v>
      </c>
      <c r="O26" s="63">
        <v>2530</v>
      </c>
      <c r="P26" s="64">
        <f>Table2245789101123456789101112131415161718192021222324252627282930313233343824445464748495051525362636465666768697034[[#This Row],[PEMBULATAN]]*O26</f>
        <v>112711.5</v>
      </c>
    </row>
    <row r="27" spans="1:16" ht="26.25" customHeight="1" x14ac:dyDescent="0.2">
      <c r="A27" s="13"/>
      <c r="B27" s="73"/>
      <c r="C27" s="71" t="s">
        <v>2256</v>
      </c>
      <c r="D27" s="76" t="s">
        <v>56</v>
      </c>
      <c r="E27" s="12">
        <v>44524</v>
      </c>
      <c r="F27" s="74" t="s">
        <v>1971</v>
      </c>
      <c r="G27" s="12">
        <v>44527</v>
      </c>
      <c r="H27" s="75" t="s">
        <v>1972</v>
      </c>
      <c r="I27" s="15">
        <v>87</v>
      </c>
      <c r="J27" s="15">
        <v>64</v>
      </c>
      <c r="K27" s="15">
        <v>20</v>
      </c>
      <c r="L27" s="15">
        <v>19</v>
      </c>
      <c r="M27" s="79">
        <v>27.84</v>
      </c>
      <c r="N27" s="94">
        <v>27.84</v>
      </c>
      <c r="O27" s="63">
        <v>2530</v>
      </c>
      <c r="P27" s="64">
        <f>Table2245789101123456789101112131415161718192021222324252627282930313233343824445464748495051525362636465666768697034[[#This Row],[PEMBULATAN]]*O27</f>
        <v>70435.199999999997</v>
      </c>
    </row>
    <row r="28" spans="1:16" ht="26.25" customHeight="1" x14ac:dyDescent="0.2">
      <c r="A28" s="13"/>
      <c r="B28" s="73"/>
      <c r="C28" s="71" t="s">
        <v>2257</v>
      </c>
      <c r="D28" s="76" t="s">
        <v>56</v>
      </c>
      <c r="E28" s="12">
        <v>44524</v>
      </c>
      <c r="F28" s="74" t="s">
        <v>1971</v>
      </c>
      <c r="G28" s="12">
        <v>44527</v>
      </c>
      <c r="H28" s="75" t="s">
        <v>1972</v>
      </c>
      <c r="I28" s="15">
        <v>62</v>
      </c>
      <c r="J28" s="15">
        <v>58</v>
      </c>
      <c r="K28" s="15">
        <v>25</v>
      </c>
      <c r="L28" s="15">
        <v>5</v>
      </c>
      <c r="M28" s="79">
        <v>22.475000000000001</v>
      </c>
      <c r="N28" s="94">
        <v>23</v>
      </c>
      <c r="O28" s="63">
        <v>2530</v>
      </c>
      <c r="P28" s="64">
        <f>Table2245789101123456789101112131415161718192021222324252627282930313233343824445464748495051525362636465666768697034[[#This Row],[PEMBULATAN]]*O28</f>
        <v>58190</v>
      </c>
    </row>
    <row r="29" spans="1:16" ht="26.25" customHeight="1" x14ac:dyDescent="0.2">
      <c r="A29" s="13"/>
      <c r="B29" s="73"/>
      <c r="C29" s="71" t="s">
        <v>2258</v>
      </c>
      <c r="D29" s="76" t="s">
        <v>56</v>
      </c>
      <c r="E29" s="12">
        <v>44524</v>
      </c>
      <c r="F29" s="74" t="s">
        <v>1971</v>
      </c>
      <c r="G29" s="12">
        <v>44527</v>
      </c>
      <c r="H29" s="75" t="s">
        <v>1972</v>
      </c>
      <c r="I29" s="15">
        <v>60</v>
      </c>
      <c r="J29" s="15">
        <v>41</v>
      </c>
      <c r="K29" s="15">
        <v>12</v>
      </c>
      <c r="L29" s="15">
        <v>2</v>
      </c>
      <c r="M29" s="79">
        <v>7.38</v>
      </c>
      <c r="N29" s="94">
        <v>8</v>
      </c>
      <c r="O29" s="63">
        <v>2530</v>
      </c>
      <c r="P29" s="64">
        <f>Table2245789101123456789101112131415161718192021222324252627282930313233343824445464748495051525362636465666768697034[[#This Row],[PEMBULATAN]]*O29</f>
        <v>20240</v>
      </c>
    </row>
    <row r="30" spans="1:16" ht="26.25" customHeight="1" x14ac:dyDescent="0.2">
      <c r="A30" s="13"/>
      <c r="B30" s="73"/>
      <c r="C30" s="71" t="s">
        <v>2259</v>
      </c>
      <c r="D30" s="76" t="s">
        <v>56</v>
      </c>
      <c r="E30" s="12">
        <v>44524</v>
      </c>
      <c r="F30" s="74" t="s">
        <v>1971</v>
      </c>
      <c r="G30" s="12">
        <v>44527</v>
      </c>
      <c r="H30" s="75" t="s">
        <v>1972</v>
      </c>
      <c r="I30" s="15">
        <v>67</v>
      </c>
      <c r="J30" s="15">
        <v>54</v>
      </c>
      <c r="K30" s="15">
        <v>27</v>
      </c>
      <c r="L30" s="15">
        <v>18</v>
      </c>
      <c r="M30" s="79">
        <v>24.421500000000002</v>
      </c>
      <c r="N30" s="94">
        <v>25</v>
      </c>
      <c r="O30" s="63">
        <v>2530</v>
      </c>
      <c r="P30" s="64">
        <f>Table2245789101123456789101112131415161718192021222324252627282930313233343824445464748495051525362636465666768697034[[#This Row],[PEMBULATAN]]*O30</f>
        <v>63250</v>
      </c>
    </row>
    <row r="31" spans="1:16" ht="26.25" customHeight="1" x14ac:dyDescent="0.2">
      <c r="A31" s="13"/>
      <c r="B31" s="73"/>
      <c r="C31" s="71" t="s">
        <v>2260</v>
      </c>
      <c r="D31" s="76" t="s">
        <v>56</v>
      </c>
      <c r="E31" s="12">
        <v>44524</v>
      </c>
      <c r="F31" s="74" t="s">
        <v>1971</v>
      </c>
      <c r="G31" s="12">
        <v>44527</v>
      </c>
      <c r="H31" s="75" t="s">
        <v>1972</v>
      </c>
      <c r="I31" s="15">
        <v>60</v>
      </c>
      <c r="J31" s="15">
        <v>67</v>
      </c>
      <c r="K31" s="15">
        <v>35</v>
      </c>
      <c r="L31" s="15">
        <v>15</v>
      </c>
      <c r="M31" s="79">
        <v>35.174999999999997</v>
      </c>
      <c r="N31" s="94">
        <v>35.174999999999997</v>
      </c>
      <c r="O31" s="63">
        <v>2530</v>
      </c>
      <c r="P31" s="64">
        <f>Table2245789101123456789101112131415161718192021222324252627282930313233343824445464748495051525362636465666768697034[[#This Row],[PEMBULATAN]]*O31</f>
        <v>88992.75</v>
      </c>
    </row>
    <row r="32" spans="1:16" ht="26.25" customHeight="1" x14ac:dyDescent="0.2">
      <c r="A32" s="13"/>
      <c r="B32" s="73"/>
      <c r="C32" s="71" t="s">
        <v>2261</v>
      </c>
      <c r="D32" s="76" t="s">
        <v>56</v>
      </c>
      <c r="E32" s="12">
        <v>44524</v>
      </c>
      <c r="F32" s="74" t="s">
        <v>1971</v>
      </c>
      <c r="G32" s="12">
        <v>44527</v>
      </c>
      <c r="H32" s="75" t="s">
        <v>1972</v>
      </c>
      <c r="I32" s="15">
        <v>98</v>
      </c>
      <c r="J32" s="15">
        <v>64</v>
      </c>
      <c r="K32" s="15">
        <v>22</v>
      </c>
      <c r="L32" s="15">
        <v>19</v>
      </c>
      <c r="M32" s="79">
        <v>34.496000000000002</v>
      </c>
      <c r="N32" s="94">
        <v>35</v>
      </c>
      <c r="O32" s="63">
        <v>2530</v>
      </c>
      <c r="P32" s="64">
        <f>Table2245789101123456789101112131415161718192021222324252627282930313233343824445464748495051525362636465666768697034[[#This Row],[PEMBULATAN]]*O32</f>
        <v>88550</v>
      </c>
    </row>
    <row r="33" spans="1:16" ht="26.25" customHeight="1" x14ac:dyDescent="0.2">
      <c r="A33" s="13"/>
      <c r="B33" s="73"/>
      <c r="C33" s="71" t="s">
        <v>2262</v>
      </c>
      <c r="D33" s="76" t="s">
        <v>56</v>
      </c>
      <c r="E33" s="12">
        <v>44524</v>
      </c>
      <c r="F33" s="74" t="s">
        <v>1971</v>
      </c>
      <c r="G33" s="12">
        <v>44527</v>
      </c>
      <c r="H33" s="75" t="s">
        <v>1972</v>
      </c>
      <c r="I33" s="15">
        <v>85</v>
      </c>
      <c r="J33" s="15">
        <v>64</v>
      </c>
      <c r="K33" s="15">
        <v>17</v>
      </c>
      <c r="L33" s="15">
        <v>13</v>
      </c>
      <c r="M33" s="79">
        <v>23.12</v>
      </c>
      <c r="N33" s="94">
        <v>23.12</v>
      </c>
      <c r="O33" s="63">
        <v>2530</v>
      </c>
      <c r="P33" s="64">
        <f>Table2245789101123456789101112131415161718192021222324252627282930313233343824445464748495051525362636465666768697034[[#This Row],[PEMBULATAN]]*O33</f>
        <v>58493.600000000006</v>
      </c>
    </row>
    <row r="34" spans="1:16" ht="26.25" customHeight="1" x14ac:dyDescent="0.2">
      <c r="A34" s="13"/>
      <c r="B34" s="73"/>
      <c r="C34" s="71" t="s">
        <v>2263</v>
      </c>
      <c r="D34" s="76" t="s">
        <v>56</v>
      </c>
      <c r="E34" s="12">
        <v>44524</v>
      </c>
      <c r="F34" s="74" t="s">
        <v>1971</v>
      </c>
      <c r="G34" s="12">
        <v>44527</v>
      </c>
      <c r="H34" s="75" t="s">
        <v>1972</v>
      </c>
      <c r="I34" s="15">
        <v>70</v>
      </c>
      <c r="J34" s="15">
        <v>64</v>
      </c>
      <c r="K34" s="15">
        <v>17</v>
      </c>
      <c r="L34" s="15">
        <v>4</v>
      </c>
      <c r="M34" s="79">
        <v>19.04</v>
      </c>
      <c r="N34" s="94">
        <v>19.04</v>
      </c>
      <c r="O34" s="63">
        <v>2530</v>
      </c>
      <c r="P34" s="64">
        <f>Table2245789101123456789101112131415161718192021222324252627282930313233343824445464748495051525362636465666768697034[[#This Row],[PEMBULATAN]]*O34</f>
        <v>48171.199999999997</v>
      </c>
    </row>
    <row r="35" spans="1:16" ht="26.25" customHeight="1" x14ac:dyDescent="0.2">
      <c r="A35" s="13"/>
      <c r="B35" s="73"/>
      <c r="C35" s="71" t="s">
        <v>2264</v>
      </c>
      <c r="D35" s="76" t="s">
        <v>56</v>
      </c>
      <c r="E35" s="12">
        <v>44524</v>
      </c>
      <c r="F35" s="74" t="s">
        <v>1971</v>
      </c>
      <c r="G35" s="12">
        <v>44527</v>
      </c>
      <c r="H35" s="75" t="s">
        <v>1972</v>
      </c>
      <c r="I35" s="15">
        <v>105</v>
      </c>
      <c r="J35" s="15">
        <v>10</v>
      </c>
      <c r="K35" s="15">
        <v>7</v>
      </c>
      <c r="L35" s="15">
        <v>3</v>
      </c>
      <c r="M35" s="79">
        <v>1.8374999999999999</v>
      </c>
      <c r="N35" s="94">
        <v>3</v>
      </c>
      <c r="O35" s="63">
        <v>2530</v>
      </c>
      <c r="P35" s="64">
        <f>Table2245789101123456789101112131415161718192021222324252627282930313233343824445464748495051525362636465666768697034[[#This Row],[PEMBULATAN]]*O35</f>
        <v>7590</v>
      </c>
    </row>
    <row r="36" spans="1:16" ht="26.25" customHeight="1" x14ac:dyDescent="0.2">
      <c r="A36" s="13"/>
      <c r="B36" s="73"/>
      <c r="C36" s="71" t="s">
        <v>2265</v>
      </c>
      <c r="D36" s="76" t="s">
        <v>56</v>
      </c>
      <c r="E36" s="12">
        <v>44524</v>
      </c>
      <c r="F36" s="74" t="s">
        <v>1971</v>
      </c>
      <c r="G36" s="12">
        <v>44527</v>
      </c>
      <c r="H36" s="75" t="s">
        <v>1972</v>
      </c>
      <c r="I36" s="15">
        <v>90</v>
      </c>
      <c r="J36" s="15">
        <v>15</v>
      </c>
      <c r="K36" s="15">
        <v>15</v>
      </c>
      <c r="L36" s="15">
        <v>3</v>
      </c>
      <c r="M36" s="79">
        <v>5.0625</v>
      </c>
      <c r="N36" s="94">
        <v>5.0625</v>
      </c>
      <c r="O36" s="63">
        <v>2530</v>
      </c>
      <c r="P36" s="64">
        <f>Table2245789101123456789101112131415161718192021222324252627282930313233343824445464748495051525362636465666768697034[[#This Row],[PEMBULATAN]]*O36</f>
        <v>12808.125</v>
      </c>
    </row>
    <row r="37" spans="1:16" ht="26.25" customHeight="1" x14ac:dyDescent="0.2">
      <c r="A37" s="13"/>
      <c r="B37" s="73"/>
      <c r="C37" s="71" t="s">
        <v>2266</v>
      </c>
      <c r="D37" s="76" t="s">
        <v>56</v>
      </c>
      <c r="E37" s="12">
        <v>44524</v>
      </c>
      <c r="F37" s="74" t="s">
        <v>1971</v>
      </c>
      <c r="G37" s="12">
        <v>44527</v>
      </c>
      <c r="H37" s="75" t="s">
        <v>1972</v>
      </c>
      <c r="I37" s="15">
        <v>90</v>
      </c>
      <c r="J37" s="15">
        <v>15</v>
      </c>
      <c r="K37" s="15">
        <v>15</v>
      </c>
      <c r="L37" s="15">
        <v>3</v>
      </c>
      <c r="M37" s="79">
        <v>5.0625</v>
      </c>
      <c r="N37" s="94">
        <v>5.0625</v>
      </c>
      <c r="O37" s="63">
        <v>2530</v>
      </c>
      <c r="P37" s="64">
        <f>Table2245789101123456789101112131415161718192021222324252627282930313233343824445464748495051525362636465666768697034[[#This Row],[PEMBULATAN]]*O37</f>
        <v>12808.125</v>
      </c>
    </row>
    <row r="38" spans="1:16" ht="26.25" customHeight="1" x14ac:dyDescent="0.2">
      <c r="A38" s="13"/>
      <c r="B38" s="73"/>
      <c r="C38" s="71" t="s">
        <v>2267</v>
      </c>
      <c r="D38" s="76" t="s">
        <v>56</v>
      </c>
      <c r="E38" s="12">
        <v>44524</v>
      </c>
      <c r="F38" s="74" t="s">
        <v>1971</v>
      </c>
      <c r="G38" s="12">
        <v>44527</v>
      </c>
      <c r="H38" s="75" t="s">
        <v>1972</v>
      </c>
      <c r="I38" s="15">
        <v>90</v>
      </c>
      <c r="J38" s="15">
        <v>15</v>
      </c>
      <c r="K38" s="15">
        <v>15</v>
      </c>
      <c r="L38" s="15">
        <v>3</v>
      </c>
      <c r="M38" s="79">
        <v>5.0625</v>
      </c>
      <c r="N38" s="94">
        <v>5.0625</v>
      </c>
      <c r="O38" s="63">
        <v>2530</v>
      </c>
      <c r="P38" s="64">
        <f>Table2245789101123456789101112131415161718192021222324252627282930313233343824445464748495051525362636465666768697034[[#This Row],[PEMBULATAN]]*O38</f>
        <v>12808.125</v>
      </c>
    </row>
    <row r="39" spans="1:16" ht="26.25" customHeight="1" x14ac:dyDescent="0.2">
      <c r="A39" s="13"/>
      <c r="B39" s="73"/>
      <c r="C39" s="71" t="s">
        <v>2268</v>
      </c>
      <c r="D39" s="76" t="s">
        <v>56</v>
      </c>
      <c r="E39" s="12">
        <v>44524</v>
      </c>
      <c r="F39" s="74" t="s">
        <v>1971</v>
      </c>
      <c r="G39" s="12">
        <v>44527</v>
      </c>
      <c r="H39" s="75" t="s">
        <v>1972</v>
      </c>
      <c r="I39" s="15">
        <v>200</v>
      </c>
      <c r="J39" s="15">
        <v>10</v>
      </c>
      <c r="K39" s="15">
        <v>10</v>
      </c>
      <c r="L39" s="15">
        <v>1</v>
      </c>
      <c r="M39" s="79">
        <v>5</v>
      </c>
      <c r="N39" s="94">
        <v>5</v>
      </c>
      <c r="O39" s="63">
        <v>2530</v>
      </c>
      <c r="P39" s="64">
        <f>Table2245789101123456789101112131415161718192021222324252627282930313233343824445464748495051525362636465666768697034[[#This Row],[PEMBULATAN]]*O39</f>
        <v>12650</v>
      </c>
    </row>
    <row r="40" spans="1:16" ht="26.25" customHeight="1" x14ac:dyDescent="0.2">
      <c r="A40" s="13"/>
      <c r="B40" s="73"/>
      <c r="C40" s="71" t="s">
        <v>2269</v>
      </c>
      <c r="D40" s="76" t="s">
        <v>56</v>
      </c>
      <c r="E40" s="12">
        <v>44524</v>
      </c>
      <c r="F40" s="74" t="s">
        <v>1971</v>
      </c>
      <c r="G40" s="12">
        <v>44527</v>
      </c>
      <c r="H40" s="75" t="s">
        <v>1972</v>
      </c>
      <c r="I40" s="15">
        <v>102</v>
      </c>
      <c r="J40" s="15">
        <v>15</v>
      </c>
      <c r="K40" s="15">
        <v>15</v>
      </c>
      <c r="L40" s="15">
        <v>3</v>
      </c>
      <c r="M40" s="79">
        <v>5.7374999999999998</v>
      </c>
      <c r="N40" s="94">
        <v>5.7374999999999998</v>
      </c>
      <c r="O40" s="63">
        <v>2530</v>
      </c>
      <c r="P40" s="64">
        <f>Table2245789101123456789101112131415161718192021222324252627282930313233343824445464748495051525362636465666768697034[[#This Row],[PEMBULATAN]]*O40</f>
        <v>14515.875</v>
      </c>
    </row>
    <row r="41" spans="1:16" ht="26.25" customHeight="1" x14ac:dyDescent="0.2">
      <c r="A41" s="13"/>
      <c r="B41" s="73"/>
      <c r="C41" s="71" t="s">
        <v>2270</v>
      </c>
      <c r="D41" s="76" t="s">
        <v>56</v>
      </c>
      <c r="E41" s="12">
        <v>44524</v>
      </c>
      <c r="F41" s="74" t="s">
        <v>1971</v>
      </c>
      <c r="G41" s="12">
        <v>44527</v>
      </c>
      <c r="H41" s="75" t="s">
        <v>1972</v>
      </c>
      <c r="I41" s="15">
        <v>127</v>
      </c>
      <c r="J41" s="15">
        <v>44</v>
      </c>
      <c r="K41" s="15">
        <v>15</v>
      </c>
      <c r="L41" s="15">
        <v>5</v>
      </c>
      <c r="M41" s="79">
        <v>20.954999999999998</v>
      </c>
      <c r="N41" s="94">
        <v>20.954999999999998</v>
      </c>
      <c r="O41" s="63">
        <v>2530</v>
      </c>
      <c r="P41" s="64">
        <f>Table2245789101123456789101112131415161718192021222324252627282930313233343824445464748495051525362636465666768697034[[#This Row],[PEMBULATAN]]*O41</f>
        <v>53016.149999999994</v>
      </c>
    </row>
    <row r="42" spans="1:16" ht="26.25" customHeight="1" x14ac:dyDescent="0.2">
      <c r="A42" s="13"/>
      <c r="B42" s="73"/>
      <c r="C42" s="71" t="s">
        <v>2271</v>
      </c>
      <c r="D42" s="76" t="s">
        <v>56</v>
      </c>
      <c r="E42" s="12">
        <v>44524</v>
      </c>
      <c r="F42" s="74" t="s">
        <v>1971</v>
      </c>
      <c r="G42" s="12">
        <v>44527</v>
      </c>
      <c r="H42" s="75" t="s">
        <v>1972</v>
      </c>
      <c r="I42" s="15">
        <v>45</v>
      </c>
      <c r="J42" s="15">
        <v>46</v>
      </c>
      <c r="K42" s="15">
        <v>31</v>
      </c>
      <c r="L42" s="15">
        <v>1</v>
      </c>
      <c r="M42" s="79">
        <v>16.0425</v>
      </c>
      <c r="N42" s="94">
        <v>16.0425</v>
      </c>
      <c r="O42" s="63">
        <v>2530</v>
      </c>
      <c r="P42" s="64">
        <f>Table2245789101123456789101112131415161718192021222324252627282930313233343824445464748495051525362636465666768697034[[#This Row],[PEMBULATAN]]*O42</f>
        <v>40587.525000000001</v>
      </c>
    </row>
    <row r="43" spans="1:16" ht="26.25" customHeight="1" x14ac:dyDescent="0.2">
      <c r="A43" s="13"/>
      <c r="B43" s="73"/>
      <c r="C43" s="71" t="s">
        <v>2272</v>
      </c>
      <c r="D43" s="76" t="s">
        <v>56</v>
      </c>
      <c r="E43" s="12">
        <v>44524</v>
      </c>
      <c r="F43" s="74" t="s">
        <v>1971</v>
      </c>
      <c r="G43" s="12">
        <v>44527</v>
      </c>
      <c r="H43" s="75" t="s">
        <v>1972</v>
      </c>
      <c r="I43" s="15">
        <v>107</v>
      </c>
      <c r="J43" s="15">
        <v>15</v>
      </c>
      <c r="K43" s="15">
        <v>14</v>
      </c>
      <c r="L43" s="15">
        <v>3</v>
      </c>
      <c r="M43" s="79">
        <v>5.6174999999999997</v>
      </c>
      <c r="N43" s="94">
        <v>5.6174999999999997</v>
      </c>
      <c r="O43" s="63">
        <v>2530</v>
      </c>
      <c r="P43" s="64">
        <f>Table2245789101123456789101112131415161718192021222324252627282930313233343824445464748495051525362636465666768697034[[#This Row],[PEMBULATAN]]*O43</f>
        <v>14212.275</v>
      </c>
    </row>
    <row r="44" spans="1:16" ht="26.25" customHeight="1" x14ac:dyDescent="0.2">
      <c r="A44" s="13"/>
      <c r="B44" s="73"/>
      <c r="C44" s="71" t="s">
        <v>2273</v>
      </c>
      <c r="D44" s="76" t="s">
        <v>56</v>
      </c>
      <c r="E44" s="12">
        <v>44524</v>
      </c>
      <c r="F44" s="74" t="s">
        <v>1971</v>
      </c>
      <c r="G44" s="12">
        <v>44527</v>
      </c>
      <c r="H44" s="75" t="s">
        <v>1972</v>
      </c>
      <c r="I44" s="15">
        <v>45</v>
      </c>
      <c r="J44" s="15">
        <v>33</v>
      </c>
      <c r="K44" s="15">
        <v>35</v>
      </c>
      <c r="L44" s="15">
        <v>13</v>
      </c>
      <c r="M44" s="79">
        <v>12.99375</v>
      </c>
      <c r="N44" s="94">
        <v>13</v>
      </c>
      <c r="O44" s="63">
        <v>2530</v>
      </c>
      <c r="P44" s="64">
        <f>Table2245789101123456789101112131415161718192021222324252627282930313233343824445464748495051525362636465666768697034[[#This Row],[PEMBULATAN]]*O44</f>
        <v>32890</v>
      </c>
    </row>
    <row r="45" spans="1:16" ht="26.25" customHeight="1" x14ac:dyDescent="0.2">
      <c r="A45" s="13"/>
      <c r="B45" s="73"/>
      <c r="C45" s="71" t="s">
        <v>2274</v>
      </c>
      <c r="D45" s="76" t="s">
        <v>56</v>
      </c>
      <c r="E45" s="12">
        <v>44524</v>
      </c>
      <c r="F45" s="74" t="s">
        <v>1971</v>
      </c>
      <c r="G45" s="12">
        <v>44527</v>
      </c>
      <c r="H45" s="75" t="s">
        <v>1972</v>
      </c>
      <c r="I45" s="15">
        <v>64</v>
      </c>
      <c r="J45" s="15">
        <v>52</v>
      </c>
      <c r="K45" s="15">
        <v>20</v>
      </c>
      <c r="L45" s="15">
        <v>7</v>
      </c>
      <c r="M45" s="79">
        <v>16.64</v>
      </c>
      <c r="N45" s="94">
        <v>16.64</v>
      </c>
      <c r="O45" s="63">
        <v>2530</v>
      </c>
      <c r="P45" s="64">
        <f>Table2245789101123456789101112131415161718192021222324252627282930313233343824445464748495051525362636465666768697034[[#This Row],[PEMBULATAN]]*O45</f>
        <v>42099.200000000004</v>
      </c>
    </row>
    <row r="46" spans="1:16" ht="26.25" customHeight="1" x14ac:dyDescent="0.2">
      <c r="A46" s="13"/>
      <c r="B46" s="73"/>
      <c r="C46" s="71" t="s">
        <v>2275</v>
      </c>
      <c r="D46" s="76" t="s">
        <v>56</v>
      </c>
      <c r="E46" s="12">
        <v>44524</v>
      </c>
      <c r="F46" s="74" t="s">
        <v>1971</v>
      </c>
      <c r="G46" s="12">
        <v>44527</v>
      </c>
      <c r="H46" s="75" t="s">
        <v>1972</v>
      </c>
      <c r="I46" s="15">
        <v>82</v>
      </c>
      <c r="J46" s="15">
        <v>55</v>
      </c>
      <c r="K46" s="15">
        <v>20</v>
      </c>
      <c r="L46" s="15">
        <v>8</v>
      </c>
      <c r="M46" s="79">
        <v>22.55</v>
      </c>
      <c r="N46" s="94">
        <v>22.55</v>
      </c>
      <c r="O46" s="63">
        <v>2530</v>
      </c>
      <c r="P46" s="64">
        <f>Table2245789101123456789101112131415161718192021222324252627282930313233343824445464748495051525362636465666768697034[[#This Row],[PEMBULATAN]]*O46</f>
        <v>57051.5</v>
      </c>
    </row>
    <row r="47" spans="1:16" ht="26.25" customHeight="1" x14ac:dyDescent="0.2">
      <c r="A47" s="13"/>
      <c r="B47" s="73"/>
      <c r="C47" s="71" t="s">
        <v>2276</v>
      </c>
      <c r="D47" s="76" t="s">
        <v>56</v>
      </c>
      <c r="E47" s="12">
        <v>44524</v>
      </c>
      <c r="F47" s="74" t="s">
        <v>1971</v>
      </c>
      <c r="G47" s="12">
        <v>44527</v>
      </c>
      <c r="H47" s="75" t="s">
        <v>1972</v>
      </c>
      <c r="I47" s="15">
        <v>60</v>
      </c>
      <c r="J47" s="15">
        <v>40</v>
      </c>
      <c r="K47" s="15">
        <v>17</v>
      </c>
      <c r="L47" s="15">
        <v>5</v>
      </c>
      <c r="M47" s="79">
        <v>10.199999999999999</v>
      </c>
      <c r="N47" s="94">
        <v>10.199999999999999</v>
      </c>
      <c r="O47" s="63">
        <v>2530</v>
      </c>
      <c r="P47" s="64">
        <f>Table2245789101123456789101112131415161718192021222324252627282930313233343824445464748495051525362636465666768697034[[#This Row],[PEMBULATAN]]*O47</f>
        <v>25806</v>
      </c>
    </row>
    <row r="48" spans="1:16" ht="26.25" customHeight="1" x14ac:dyDescent="0.2">
      <c r="A48" s="13"/>
      <c r="B48" s="73"/>
      <c r="C48" s="71" t="s">
        <v>2277</v>
      </c>
      <c r="D48" s="76" t="s">
        <v>56</v>
      </c>
      <c r="E48" s="12">
        <v>44524</v>
      </c>
      <c r="F48" s="74" t="s">
        <v>1971</v>
      </c>
      <c r="G48" s="12">
        <v>44527</v>
      </c>
      <c r="H48" s="75" t="s">
        <v>1972</v>
      </c>
      <c r="I48" s="15">
        <v>90</v>
      </c>
      <c r="J48" s="15">
        <v>57</v>
      </c>
      <c r="K48" s="15">
        <v>32</v>
      </c>
      <c r="L48" s="15">
        <v>13</v>
      </c>
      <c r="M48" s="79">
        <v>41.04</v>
      </c>
      <c r="N48" s="94">
        <v>41.04</v>
      </c>
      <c r="O48" s="63">
        <v>2530</v>
      </c>
      <c r="P48" s="64">
        <f>Table2245789101123456789101112131415161718192021222324252627282930313233343824445464748495051525362636465666768697034[[#This Row],[PEMBULATAN]]*O48</f>
        <v>103831.2</v>
      </c>
    </row>
    <row r="49" spans="1:16" ht="26.25" customHeight="1" x14ac:dyDescent="0.2">
      <c r="A49" s="13"/>
      <c r="B49" s="73"/>
      <c r="C49" s="71" t="s">
        <v>2278</v>
      </c>
      <c r="D49" s="76" t="s">
        <v>56</v>
      </c>
      <c r="E49" s="12">
        <v>44524</v>
      </c>
      <c r="F49" s="74" t="s">
        <v>1971</v>
      </c>
      <c r="G49" s="12">
        <v>44527</v>
      </c>
      <c r="H49" s="75" t="s">
        <v>1972</v>
      </c>
      <c r="I49" s="15">
        <v>78</v>
      </c>
      <c r="J49" s="15">
        <v>62</v>
      </c>
      <c r="K49" s="15">
        <v>28</v>
      </c>
      <c r="L49" s="15">
        <v>10</v>
      </c>
      <c r="M49" s="79">
        <v>33.851999999999997</v>
      </c>
      <c r="N49" s="94">
        <v>33.851999999999997</v>
      </c>
      <c r="O49" s="63">
        <v>2530</v>
      </c>
      <c r="P49" s="64">
        <f>Table2245789101123456789101112131415161718192021222324252627282930313233343824445464748495051525362636465666768697034[[#This Row],[PEMBULATAN]]*O49</f>
        <v>85645.56</v>
      </c>
    </row>
    <row r="50" spans="1:16" ht="26.25" customHeight="1" x14ac:dyDescent="0.2">
      <c r="A50" s="13"/>
      <c r="B50" s="73"/>
      <c r="C50" s="71" t="s">
        <v>2279</v>
      </c>
      <c r="D50" s="76" t="s">
        <v>56</v>
      </c>
      <c r="E50" s="12">
        <v>44524</v>
      </c>
      <c r="F50" s="74" t="s">
        <v>1971</v>
      </c>
      <c r="G50" s="12">
        <v>44527</v>
      </c>
      <c r="H50" s="75" t="s">
        <v>1972</v>
      </c>
      <c r="I50" s="15">
        <v>44</v>
      </c>
      <c r="J50" s="15">
        <v>40</v>
      </c>
      <c r="K50" s="15">
        <v>10</v>
      </c>
      <c r="L50" s="15">
        <v>1</v>
      </c>
      <c r="M50" s="79">
        <v>4.4000000000000004</v>
      </c>
      <c r="N50" s="94">
        <v>5</v>
      </c>
      <c r="O50" s="63">
        <v>2530</v>
      </c>
      <c r="P50" s="64">
        <f>Table2245789101123456789101112131415161718192021222324252627282930313233343824445464748495051525362636465666768697034[[#This Row],[PEMBULATAN]]*O50</f>
        <v>12650</v>
      </c>
    </row>
    <row r="51" spans="1:16" ht="26.25" customHeight="1" x14ac:dyDescent="0.2">
      <c r="A51" s="13"/>
      <c r="B51" s="73"/>
      <c r="C51" s="71" t="s">
        <v>2280</v>
      </c>
      <c r="D51" s="76" t="s">
        <v>56</v>
      </c>
      <c r="E51" s="12">
        <v>44524</v>
      </c>
      <c r="F51" s="74" t="s">
        <v>1971</v>
      </c>
      <c r="G51" s="12">
        <v>44527</v>
      </c>
      <c r="H51" s="75" t="s">
        <v>1972</v>
      </c>
      <c r="I51" s="15">
        <v>77</v>
      </c>
      <c r="J51" s="15">
        <v>58</v>
      </c>
      <c r="K51" s="15">
        <v>20</v>
      </c>
      <c r="L51" s="15">
        <v>17</v>
      </c>
      <c r="M51" s="79">
        <v>22.33</v>
      </c>
      <c r="N51" s="94">
        <v>23</v>
      </c>
      <c r="O51" s="63">
        <v>2530</v>
      </c>
      <c r="P51" s="64">
        <f>Table2245789101123456789101112131415161718192021222324252627282930313233343824445464748495051525362636465666768697034[[#This Row],[PEMBULATAN]]*O51</f>
        <v>58190</v>
      </c>
    </row>
    <row r="52" spans="1:16" ht="26.25" customHeight="1" x14ac:dyDescent="0.2">
      <c r="A52" s="13"/>
      <c r="B52" s="73"/>
      <c r="C52" s="71" t="s">
        <v>2281</v>
      </c>
      <c r="D52" s="76" t="s">
        <v>56</v>
      </c>
      <c r="E52" s="12">
        <v>44524</v>
      </c>
      <c r="F52" s="74" t="s">
        <v>1971</v>
      </c>
      <c r="G52" s="12">
        <v>44527</v>
      </c>
      <c r="H52" s="75" t="s">
        <v>1972</v>
      </c>
      <c r="I52" s="15">
        <v>43</v>
      </c>
      <c r="J52" s="15">
        <v>34</v>
      </c>
      <c r="K52" s="15">
        <v>37</v>
      </c>
      <c r="L52" s="15">
        <v>9</v>
      </c>
      <c r="M52" s="79">
        <v>13.5235</v>
      </c>
      <c r="N52" s="94">
        <v>13.5235</v>
      </c>
      <c r="O52" s="63">
        <v>2530</v>
      </c>
      <c r="P52" s="64">
        <f>Table2245789101123456789101112131415161718192021222324252627282930313233343824445464748495051525362636465666768697034[[#This Row],[PEMBULATAN]]*O52</f>
        <v>34214.455000000002</v>
      </c>
    </row>
    <row r="53" spans="1:16" ht="26.25" customHeight="1" x14ac:dyDescent="0.2">
      <c r="A53" s="13"/>
      <c r="B53" s="73"/>
      <c r="C53" s="71" t="s">
        <v>2282</v>
      </c>
      <c r="D53" s="76" t="s">
        <v>56</v>
      </c>
      <c r="E53" s="12">
        <v>44524</v>
      </c>
      <c r="F53" s="74" t="s">
        <v>1971</v>
      </c>
      <c r="G53" s="12">
        <v>44527</v>
      </c>
      <c r="H53" s="75" t="s">
        <v>1972</v>
      </c>
      <c r="I53" s="15">
        <v>47</v>
      </c>
      <c r="J53" s="15">
        <v>37</v>
      </c>
      <c r="K53" s="15">
        <v>27</v>
      </c>
      <c r="L53" s="15">
        <v>4</v>
      </c>
      <c r="M53" s="79">
        <v>11.738250000000001</v>
      </c>
      <c r="N53" s="94">
        <v>11.738250000000001</v>
      </c>
      <c r="O53" s="63">
        <v>2530</v>
      </c>
      <c r="P53" s="64">
        <f>Table2245789101123456789101112131415161718192021222324252627282930313233343824445464748495051525362636465666768697034[[#This Row],[PEMBULATAN]]*O53</f>
        <v>29697.772500000003</v>
      </c>
    </row>
    <row r="54" spans="1:16" ht="26.25" customHeight="1" x14ac:dyDescent="0.2">
      <c r="A54" s="13"/>
      <c r="B54" s="73"/>
      <c r="C54" s="71" t="s">
        <v>2283</v>
      </c>
      <c r="D54" s="76" t="s">
        <v>56</v>
      </c>
      <c r="E54" s="12">
        <v>44524</v>
      </c>
      <c r="F54" s="74" t="s">
        <v>1971</v>
      </c>
      <c r="G54" s="12">
        <v>44527</v>
      </c>
      <c r="H54" s="75" t="s">
        <v>1972</v>
      </c>
      <c r="I54" s="15">
        <v>147</v>
      </c>
      <c r="J54" s="15">
        <v>22</v>
      </c>
      <c r="K54" s="15">
        <v>20</v>
      </c>
      <c r="L54" s="15">
        <v>24</v>
      </c>
      <c r="M54" s="79">
        <v>16.170000000000002</v>
      </c>
      <c r="N54" s="94">
        <v>24</v>
      </c>
      <c r="O54" s="63">
        <v>2530</v>
      </c>
      <c r="P54" s="64">
        <f>Table2245789101123456789101112131415161718192021222324252627282930313233343824445464748495051525362636465666768697034[[#This Row],[PEMBULATAN]]*O54</f>
        <v>60720</v>
      </c>
    </row>
    <row r="55" spans="1:16" ht="26.25" customHeight="1" x14ac:dyDescent="0.2">
      <c r="A55" s="13"/>
      <c r="B55" s="73"/>
      <c r="C55" s="71" t="s">
        <v>2284</v>
      </c>
      <c r="D55" s="76" t="s">
        <v>56</v>
      </c>
      <c r="E55" s="12">
        <v>44524</v>
      </c>
      <c r="F55" s="74" t="s">
        <v>1971</v>
      </c>
      <c r="G55" s="12">
        <v>44527</v>
      </c>
      <c r="H55" s="75" t="s">
        <v>1972</v>
      </c>
      <c r="I55" s="15">
        <v>78</v>
      </c>
      <c r="J55" s="15">
        <v>50</v>
      </c>
      <c r="K55" s="15">
        <v>30</v>
      </c>
      <c r="L55" s="15">
        <v>18</v>
      </c>
      <c r="M55" s="79">
        <v>29.25</v>
      </c>
      <c r="N55" s="94">
        <v>29.25</v>
      </c>
      <c r="O55" s="63">
        <v>2530</v>
      </c>
      <c r="P55" s="64">
        <f>Table2245789101123456789101112131415161718192021222324252627282930313233343824445464748495051525362636465666768697034[[#This Row],[PEMBULATAN]]*O55</f>
        <v>74002.5</v>
      </c>
    </row>
    <row r="56" spans="1:16" ht="26.25" customHeight="1" x14ac:dyDescent="0.2">
      <c r="A56" s="13"/>
      <c r="B56" s="73"/>
      <c r="C56" s="71" t="s">
        <v>2285</v>
      </c>
      <c r="D56" s="76" t="s">
        <v>56</v>
      </c>
      <c r="E56" s="12">
        <v>44524</v>
      </c>
      <c r="F56" s="74" t="s">
        <v>1971</v>
      </c>
      <c r="G56" s="12">
        <v>44527</v>
      </c>
      <c r="H56" s="75" t="s">
        <v>1972</v>
      </c>
      <c r="I56" s="15">
        <v>92</v>
      </c>
      <c r="J56" s="15">
        <v>54</v>
      </c>
      <c r="K56" s="15">
        <v>30</v>
      </c>
      <c r="L56" s="15">
        <v>37</v>
      </c>
      <c r="M56" s="79">
        <v>37.26</v>
      </c>
      <c r="N56" s="94">
        <v>37.26</v>
      </c>
      <c r="O56" s="63">
        <v>2530</v>
      </c>
      <c r="P56" s="64">
        <f>Table2245789101123456789101112131415161718192021222324252627282930313233343824445464748495051525362636465666768697034[[#This Row],[PEMBULATAN]]*O56</f>
        <v>94267.799999999988</v>
      </c>
    </row>
    <row r="57" spans="1:16" ht="26.25" customHeight="1" x14ac:dyDescent="0.2">
      <c r="A57" s="13"/>
      <c r="B57" s="73"/>
      <c r="C57" s="71" t="s">
        <v>2286</v>
      </c>
      <c r="D57" s="76" t="s">
        <v>56</v>
      </c>
      <c r="E57" s="12">
        <v>44524</v>
      </c>
      <c r="F57" s="74" t="s">
        <v>1971</v>
      </c>
      <c r="G57" s="12">
        <v>44527</v>
      </c>
      <c r="H57" s="75" t="s">
        <v>1972</v>
      </c>
      <c r="I57" s="15">
        <v>84</v>
      </c>
      <c r="J57" s="15">
        <v>57</v>
      </c>
      <c r="K57" s="15">
        <v>35</v>
      </c>
      <c r="L57" s="15">
        <v>25</v>
      </c>
      <c r="M57" s="79">
        <v>41.895000000000003</v>
      </c>
      <c r="N57" s="94">
        <v>41.895000000000003</v>
      </c>
      <c r="O57" s="63">
        <v>2530</v>
      </c>
      <c r="P57" s="64">
        <f>Table2245789101123456789101112131415161718192021222324252627282930313233343824445464748495051525362636465666768697034[[#This Row],[PEMBULATAN]]*O57</f>
        <v>105994.35</v>
      </c>
    </row>
    <row r="58" spans="1:16" ht="26.25" customHeight="1" x14ac:dyDescent="0.2">
      <c r="A58" s="13"/>
      <c r="B58" s="73"/>
      <c r="C58" s="71" t="s">
        <v>2287</v>
      </c>
      <c r="D58" s="76" t="s">
        <v>56</v>
      </c>
      <c r="E58" s="12">
        <v>44524</v>
      </c>
      <c r="F58" s="74" t="s">
        <v>1971</v>
      </c>
      <c r="G58" s="12">
        <v>44527</v>
      </c>
      <c r="H58" s="75" t="s">
        <v>1972</v>
      </c>
      <c r="I58" s="15">
        <v>57</v>
      </c>
      <c r="J58" s="15">
        <v>44</v>
      </c>
      <c r="K58" s="15">
        <v>20</v>
      </c>
      <c r="L58" s="15">
        <v>4</v>
      </c>
      <c r="M58" s="79">
        <v>12.54</v>
      </c>
      <c r="N58" s="94">
        <v>12.54</v>
      </c>
      <c r="O58" s="63">
        <v>2530</v>
      </c>
      <c r="P58" s="64">
        <f>Table2245789101123456789101112131415161718192021222324252627282930313233343824445464748495051525362636465666768697034[[#This Row],[PEMBULATAN]]*O58</f>
        <v>31726.199999999997</v>
      </c>
    </row>
    <row r="59" spans="1:16" ht="26.25" customHeight="1" x14ac:dyDescent="0.2">
      <c r="A59" s="13"/>
      <c r="B59" s="73"/>
      <c r="C59" s="71" t="s">
        <v>2288</v>
      </c>
      <c r="D59" s="76" t="s">
        <v>56</v>
      </c>
      <c r="E59" s="12">
        <v>44524</v>
      </c>
      <c r="F59" s="74" t="s">
        <v>1971</v>
      </c>
      <c r="G59" s="12">
        <v>44527</v>
      </c>
      <c r="H59" s="75" t="s">
        <v>1972</v>
      </c>
      <c r="I59" s="15">
        <v>70</v>
      </c>
      <c r="J59" s="15">
        <v>46</v>
      </c>
      <c r="K59" s="15">
        <v>34</v>
      </c>
      <c r="L59" s="15">
        <v>16</v>
      </c>
      <c r="M59" s="79">
        <v>27.37</v>
      </c>
      <c r="N59" s="94">
        <v>28</v>
      </c>
      <c r="O59" s="63">
        <v>2530</v>
      </c>
      <c r="P59" s="64">
        <f>Table2245789101123456789101112131415161718192021222324252627282930313233343824445464748495051525362636465666768697034[[#This Row],[PEMBULATAN]]*O59</f>
        <v>70840</v>
      </c>
    </row>
    <row r="60" spans="1:16" ht="26.25" customHeight="1" x14ac:dyDescent="0.2">
      <c r="A60" s="13"/>
      <c r="B60" s="73"/>
      <c r="C60" s="71" t="s">
        <v>2289</v>
      </c>
      <c r="D60" s="76" t="s">
        <v>56</v>
      </c>
      <c r="E60" s="12">
        <v>44524</v>
      </c>
      <c r="F60" s="74" t="s">
        <v>1971</v>
      </c>
      <c r="G60" s="12">
        <v>44527</v>
      </c>
      <c r="H60" s="75" t="s">
        <v>1972</v>
      </c>
      <c r="I60" s="15">
        <v>85</v>
      </c>
      <c r="J60" s="15">
        <v>60</v>
      </c>
      <c r="K60" s="15">
        <v>25</v>
      </c>
      <c r="L60" s="15">
        <v>10</v>
      </c>
      <c r="M60" s="79">
        <v>31.875</v>
      </c>
      <c r="N60" s="94">
        <v>31.875</v>
      </c>
      <c r="O60" s="63">
        <v>2530</v>
      </c>
      <c r="P60" s="64">
        <f>Table2245789101123456789101112131415161718192021222324252627282930313233343824445464748495051525362636465666768697034[[#This Row],[PEMBULATAN]]*O60</f>
        <v>80643.75</v>
      </c>
    </row>
    <row r="61" spans="1:16" ht="26.25" customHeight="1" x14ac:dyDescent="0.2">
      <c r="A61" s="13"/>
      <c r="B61" s="73"/>
      <c r="C61" s="71" t="s">
        <v>2290</v>
      </c>
      <c r="D61" s="76" t="s">
        <v>56</v>
      </c>
      <c r="E61" s="12">
        <v>44524</v>
      </c>
      <c r="F61" s="74" t="s">
        <v>1971</v>
      </c>
      <c r="G61" s="12">
        <v>44527</v>
      </c>
      <c r="H61" s="75" t="s">
        <v>1972</v>
      </c>
      <c r="I61" s="15">
        <v>75</v>
      </c>
      <c r="J61" s="15">
        <v>60</v>
      </c>
      <c r="K61" s="15">
        <v>35</v>
      </c>
      <c r="L61" s="15">
        <v>6</v>
      </c>
      <c r="M61" s="79">
        <v>39.375</v>
      </c>
      <c r="N61" s="94">
        <v>40</v>
      </c>
      <c r="O61" s="63">
        <v>2530</v>
      </c>
      <c r="P61" s="64">
        <f>Table2245789101123456789101112131415161718192021222324252627282930313233343824445464748495051525362636465666768697034[[#This Row],[PEMBULATAN]]*O61</f>
        <v>101200</v>
      </c>
    </row>
    <row r="62" spans="1:16" ht="26.25" customHeight="1" x14ac:dyDescent="0.2">
      <c r="A62" s="13"/>
      <c r="B62" s="96"/>
      <c r="C62" s="71" t="s">
        <v>2291</v>
      </c>
      <c r="D62" s="76" t="s">
        <v>56</v>
      </c>
      <c r="E62" s="12">
        <v>44524</v>
      </c>
      <c r="F62" s="74" t="s">
        <v>1971</v>
      </c>
      <c r="G62" s="12">
        <v>44527</v>
      </c>
      <c r="H62" s="75" t="s">
        <v>1972</v>
      </c>
      <c r="I62" s="15">
        <v>93</v>
      </c>
      <c r="J62" s="15">
        <v>42</v>
      </c>
      <c r="K62" s="15">
        <v>30</v>
      </c>
      <c r="L62" s="15">
        <v>14</v>
      </c>
      <c r="M62" s="79">
        <v>29.295000000000002</v>
      </c>
      <c r="N62" s="94">
        <v>30</v>
      </c>
      <c r="O62" s="63">
        <v>2530</v>
      </c>
      <c r="P62" s="64">
        <f>Table2245789101123456789101112131415161718192021222324252627282930313233343824445464748495051525362636465666768697034[[#This Row],[PEMBULATAN]]*O62</f>
        <v>75900</v>
      </c>
    </row>
    <row r="63" spans="1:16" ht="26.25" customHeight="1" x14ac:dyDescent="0.2">
      <c r="A63" s="13"/>
      <c r="B63" s="96" t="s">
        <v>2292</v>
      </c>
      <c r="C63" s="71" t="s">
        <v>2293</v>
      </c>
      <c r="D63" s="76" t="s">
        <v>56</v>
      </c>
      <c r="E63" s="12">
        <v>44524</v>
      </c>
      <c r="F63" s="74" t="s">
        <v>1971</v>
      </c>
      <c r="G63" s="12">
        <v>44527</v>
      </c>
      <c r="H63" s="75" t="s">
        <v>1972</v>
      </c>
      <c r="I63" s="15">
        <v>100</v>
      </c>
      <c r="J63" s="15">
        <v>14</v>
      </c>
      <c r="K63" s="15">
        <v>10</v>
      </c>
      <c r="L63" s="15">
        <v>1</v>
      </c>
      <c r="M63" s="79">
        <v>3.5</v>
      </c>
      <c r="N63" s="94">
        <v>5</v>
      </c>
      <c r="O63" s="63">
        <v>2530</v>
      </c>
      <c r="P63" s="64">
        <f>Table2245789101123456789101112131415161718192021222324252627282930313233343824445464748495051525362636465666768697034[[#This Row],[PEMBULATAN]]*O63</f>
        <v>12650</v>
      </c>
    </row>
    <row r="64" spans="1:16" ht="26.25" customHeight="1" x14ac:dyDescent="0.2">
      <c r="A64" s="13"/>
      <c r="B64" s="73" t="s">
        <v>2294</v>
      </c>
      <c r="C64" s="71" t="s">
        <v>2295</v>
      </c>
      <c r="D64" s="76" t="s">
        <v>56</v>
      </c>
      <c r="E64" s="12">
        <v>44524</v>
      </c>
      <c r="F64" s="74" t="s">
        <v>1971</v>
      </c>
      <c r="G64" s="12">
        <v>44527</v>
      </c>
      <c r="H64" s="75" t="s">
        <v>1972</v>
      </c>
      <c r="I64" s="15">
        <v>55</v>
      </c>
      <c r="J64" s="15">
        <v>40</v>
      </c>
      <c r="K64" s="15">
        <v>20</v>
      </c>
      <c r="L64" s="15">
        <v>5</v>
      </c>
      <c r="M64" s="79">
        <v>11</v>
      </c>
      <c r="N64" s="94">
        <v>11</v>
      </c>
      <c r="O64" s="63">
        <v>2530</v>
      </c>
      <c r="P64" s="64">
        <f>Table2245789101123456789101112131415161718192021222324252627282930313233343824445464748495051525362636465666768697034[[#This Row],[PEMBULATAN]]*O64</f>
        <v>27830</v>
      </c>
    </row>
    <row r="65" spans="1:16" ht="22.5" customHeight="1" x14ac:dyDescent="0.2">
      <c r="A65" s="116" t="s">
        <v>30</v>
      </c>
      <c r="B65" s="117"/>
      <c r="C65" s="117"/>
      <c r="D65" s="117"/>
      <c r="E65" s="117"/>
      <c r="F65" s="117"/>
      <c r="G65" s="117"/>
      <c r="H65" s="117"/>
      <c r="I65" s="117"/>
      <c r="J65" s="117"/>
      <c r="K65" s="117"/>
      <c r="L65" s="118"/>
      <c r="M65" s="77">
        <f>SUBTOTAL(109,Table2245789101123456789101112131415161718192021222324252627282930313233343824445464748495051525362636465666768697034[KG VOLUME])</f>
        <v>1264.5207499999997</v>
      </c>
      <c r="N65" s="67">
        <f>SUM(N3:N64)</f>
        <v>1285.0489999999998</v>
      </c>
      <c r="O65" s="119">
        <f>SUM(P3:P64)</f>
        <v>3251173.97</v>
      </c>
      <c r="P65" s="120"/>
    </row>
    <row r="66" spans="1:16" ht="18" customHeight="1" x14ac:dyDescent="0.2">
      <c r="A66" s="84"/>
      <c r="B66" s="55" t="s">
        <v>42</v>
      </c>
      <c r="C66" s="54"/>
      <c r="D66" s="56" t="s">
        <v>43</v>
      </c>
      <c r="E66" s="84"/>
      <c r="F66" s="84"/>
      <c r="G66" s="84"/>
      <c r="H66" s="84"/>
      <c r="I66" s="84"/>
      <c r="J66" s="84"/>
      <c r="K66" s="84"/>
      <c r="L66" s="84"/>
      <c r="M66" s="85"/>
      <c r="N66" s="86" t="s">
        <v>51</v>
      </c>
      <c r="O66" s="87"/>
      <c r="P66" s="87">
        <f>O65*10%</f>
        <v>325117.39700000006</v>
      </c>
    </row>
    <row r="67" spans="1:16" ht="18" customHeight="1" thickBot="1" x14ac:dyDescent="0.25">
      <c r="A67" s="84"/>
      <c r="B67" s="55"/>
      <c r="C67" s="54"/>
      <c r="D67" s="56"/>
      <c r="E67" s="84"/>
      <c r="F67" s="84"/>
      <c r="G67" s="84"/>
      <c r="H67" s="84"/>
      <c r="I67" s="84"/>
      <c r="J67" s="84"/>
      <c r="K67" s="84"/>
      <c r="L67" s="84"/>
      <c r="M67" s="85"/>
      <c r="N67" s="88" t="s">
        <v>52</v>
      </c>
      <c r="O67" s="89"/>
      <c r="P67" s="89">
        <f>O65-P66</f>
        <v>2926056.5730000003</v>
      </c>
    </row>
    <row r="68" spans="1:16" ht="18" customHeight="1" x14ac:dyDescent="0.2">
      <c r="A68" s="10"/>
      <c r="H68" s="62"/>
      <c r="N68" s="61" t="s">
        <v>31</v>
      </c>
      <c r="P68" s="68">
        <f>P67*1%</f>
        <v>29260.565730000002</v>
      </c>
    </row>
    <row r="69" spans="1:16" ht="18" customHeight="1" thickBot="1" x14ac:dyDescent="0.25">
      <c r="A69" s="10"/>
      <c r="H69" s="62"/>
      <c r="N69" s="61" t="s">
        <v>53</v>
      </c>
      <c r="P69" s="70">
        <f>P67*2%</f>
        <v>58521.131460000004</v>
      </c>
    </row>
    <row r="70" spans="1:16" ht="18" customHeight="1" x14ac:dyDescent="0.2">
      <c r="A70" s="10"/>
      <c r="H70" s="62"/>
      <c r="N70" s="65" t="s">
        <v>32</v>
      </c>
      <c r="O70" s="66"/>
      <c r="P70" s="69">
        <f>P67+P68-P69</f>
        <v>2896796.0072700004</v>
      </c>
    </row>
    <row r="72" spans="1:16" x14ac:dyDescent="0.2">
      <c r="A72" s="10"/>
      <c r="H72" s="62"/>
      <c r="P72" s="70"/>
    </row>
    <row r="73" spans="1:16" x14ac:dyDescent="0.2">
      <c r="A73" s="10"/>
      <c r="H73" s="62"/>
      <c r="O73" s="57"/>
      <c r="P73" s="70"/>
    </row>
    <row r="74" spans="1:16" s="3" customFormat="1" x14ac:dyDescent="0.25">
      <c r="A74" s="10"/>
      <c r="B74" s="2"/>
      <c r="C74" s="2"/>
      <c r="E74" s="11"/>
      <c r="H74" s="62"/>
      <c r="N74" s="14"/>
      <c r="O74" s="14"/>
      <c r="P74" s="14"/>
    </row>
    <row r="75" spans="1:16" s="3" customFormat="1" x14ac:dyDescent="0.25">
      <c r="A75" s="10"/>
      <c r="B75" s="2"/>
      <c r="C75" s="2"/>
      <c r="E75" s="11"/>
      <c r="H75" s="62"/>
      <c r="N75" s="14"/>
      <c r="O75" s="14"/>
      <c r="P75" s="14"/>
    </row>
    <row r="76" spans="1:16" s="3" customFormat="1" x14ac:dyDescent="0.25">
      <c r="A76" s="10"/>
      <c r="B76" s="2"/>
      <c r="C76" s="2"/>
      <c r="E76" s="11"/>
      <c r="H76" s="62"/>
      <c r="N76" s="14"/>
      <c r="O76" s="14"/>
      <c r="P76" s="14"/>
    </row>
    <row r="77" spans="1:16" s="3" customFormat="1" x14ac:dyDescent="0.25">
      <c r="A77" s="10"/>
      <c r="B77" s="2"/>
      <c r="C77" s="2"/>
      <c r="E77" s="11"/>
      <c r="H77" s="62"/>
      <c r="N77" s="14"/>
      <c r="O77" s="14"/>
      <c r="P77" s="14"/>
    </row>
    <row r="78" spans="1:16" s="3" customFormat="1" x14ac:dyDescent="0.25">
      <c r="A78" s="10"/>
      <c r="B78" s="2"/>
      <c r="C78" s="2"/>
      <c r="E78" s="11"/>
      <c r="H78" s="62"/>
      <c r="N78" s="14"/>
      <c r="O78" s="14"/>
      <c r="P78" s="14"/>
    </row>
    <row r="79" spans="1:16" s="3" customFormat="1" x14ac:dyDescent="0.25">
      <c r="A79" s="10"/>
      <c r="B79" s="2"/>
      <c r="C79" s="2"/>
      <c r="E79" s="11"/>
      <c r="H79" s="62"/>
      <c r="N79" s="14"/>
      <c r="O79" s="14"/>
      <c r="P79" s="14"/>
    </row>
    <row r="80" spans="1:16" s="3" customFormat="1" x14ac:dyDescent="0.25">
      <c r="A80" s="10"/>
      <c r="B80" s="2"/>
      <c r="C80" s="2"/>
      <c r="E80" s="11"/>
      <c r="H80" s="62"/>
      <c r="N80" s="14"/>
      <c r="O80" s="14"/>
      <c r="P80" s="14"/>
    </row>
    <row r="81" spans="1:16" s="3" customFormat="1" x14ac:dyDescent="0.25">
      <c r="A81" s="10"/>
      <c r="B81" s="2"/>
      <c r="C81" s="2"/>
      <c r="E81" s="11"/>
      <c r="H81" s="62"/>
      <c r="N81" s="14"/>
      <c r="O81" s="14"/>
      <c r="P81" s="14"/>
    </row>
    <row r="82" spans="1:16" s="3" customFormat="1" x14ac:dyDescent="0.25">
      <c r="A82" s="10"/>
      <c r="B82" s="2"/>
      <c r="C82" s="2"/>
      <c r="E82" s="11"/>
      <c r="H82" s="62"/>
      <c r="N82" s="14"/>
      <c r="O82" s="14"/>
      <c r="P82" s="14"/>
    </row>
    <row r="83" spans="1:16" s="3" customFormat="1" x14ac:dyDescent="0.25">
      <c r="A83" s="10"/>
      <c r="B83" s="2"/>
      <c r="C83" s="2"/>
      <c r="E83" s="11"/>
      <c r="H83" s="62"/>
      <c r="N83" s="14"/>
      <c r="O83" s="14"/>
      <c r="P83" s="14"/>
    </row>
    <row r="84" spans="1:16" s="3" customFormat="1" x14ac:dyDescent="0.25">
      <c r="A84" s="10"/>
      <c r="B84" s="2"/>
      <c r="C84" s="2"/>
      <c r="E84" s="11"/>
      <c r="H84" s="62"/>
      <c r="N84" s="14"/>
      <c r="O84" s="14"/>
      <c r="P84" s="14"/>
    </row>
    <row r="85" spans="1:16" s="3" customFormat="1" x14ac:dyDescent="0.25">
      <c r="A85" s="10"/>
      <c r="B85" s="2"/>
      <c r="C85" s="2"/>
      <c r="E85" s="11"/>
      <c r="H85" s="62"/>
      <c r="N85" s="14"/>
      <c r="O85" s="14"/>
      <c r="P85" s="14"/>
    </row>
  </sheetData>
  <mergeCells count="2">
    <mergeCell ref="A65:L65"/>
    <mergeCell ref="O65:P65"/>
  </mergeCells>
  <conditionalFormatting sqref="B3:B64">
    <cfRule type="duplicateValues" dxfId="303" priority="8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05"/>
  <sheetViews>
    <sheetView workbookViewId="0">
      <pane xSplit="7" ySplit="2" topLeftCell="H180" activePane="bottomRight" state="frozen"/>
      <selection pane="topRight" activeCell="H1" sqref="H1"/>
      <selection pane="bottomLeft" activeCell="A3" sqref="A3"/>
      <selection pane="bottomRight" activeCell="C182" sqref="C182"/>
    </sheetView>
  </sheetViews>
  <sheetFormatPr defaultRowHeight="15" x14ac:dyDescent="0.2"/>
  <cols>
    <col min="1" max="1" width="8" style="4" customWidth="1"/>
    <col min="2" max="2" width="20.140625" style="2" customWidth="1"/>
    <col min="3" max="3" width="15.28515625" style="2" customWidth="1"/>
    <col min="4" max="4" width="10.7109375" style="3" customWidth="1"/>
    <col min="5" max="5" width="8" style="11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8" t="s">
        <v>44</v>
      </c>
      <c r="B2" s="7" t="s">
        <v>7</v>
      </c>
      <c r="C2" s="7" t="s">
        <v>0</v>
      </c>
      <c r="D2" s="7" t="s">
        <v>1</v>
      </c>
      <c r="E2" s="59" t="s">
        <v>4</v>
      </c>
      <c r="F2" s="7" t="s">
        <v>3</v>
      </c>
      <c r="G2" s="7" t="s">
        <v>5</v>
      </c>
      <c r="H2" s="59" t="s">
        <v>2</v>
      </c>
      <c r="I2" s="7" t="s">
        <v>39</v>
      </c>
      <c r="J2" s="7" t="s">
        <v>40</v>
      </c>
      <c r="K2" s="7" t="s">
        <v>41</v>
      </c>
      <c r="L2" s="60" t="s">
        <v>45</v>
      </c>
      <c r="M2" s="60" t="s">
        <v>46</v>
      </c>
      <c r="N2" s="60" t="s">
        <v>6</v>
      </c>
      <c r="O2" s="60" t="s">
        <v>47</v>
      </c>
      <c r="P2" s="60" t="s">
        <v>48</v>
      </c>
    </row>
    <row r="3" spans="1:16" ht="26.25" customHeight="1" x14ac:dyDescent="0.2">
      <c r="A3" s="81">
        <v>403705</v>
      </c>
      <c r="B3" s="72" t="s">
        <v>2296</v>
      </c>
      <c r="C3" s="8" t="s">
        <v>2297</v>
      </c>
      <c r="D3" s="74" t="s">
        <v>56</v>
      </c>
      <c r="E3" s="12">
        <v>44524</v>
      </c>
      <c r="F3" s="74" t="s">
        <v>1971</v>
      </c>
      <c r="G3" s="12">
        <v>44527</v>
      </c>
      <c r="H3" s="9" t="s">
        <v>1972</v>
      </c>
      <c r="I3" s="1">
        <v>80</v>
      </c>
      <c r="J3" s="1">
        <v>67</v>
      </c>
      <c r="K3" s="1">
        <v>35</v>
      </c>
      <c r="L3" s="1">
        <v>47</v>
      </c>
      <c r="M3" s="78">
        <v>46.9</v>
      </c>
      <c r="N3" s="94">
        <v>47</v>
      </c>
      <c r="O3" s="63">
        <v>2530</v>
      </c>
      <c r="P3" s="64">
        <f>Table22457891011234567891011121314151617181920212223242526272829303132333438244454647484950515253626364656667686970345[[#This Row],[PEMBULATAN]]*O3</f>
        <v>118910</v>
      </c>
    </row>
    <row r="4" spans="1:16" ht="26.25" customHeight="1" x14ac:dyDescent="0.2">
      <c r="A4" s="13"/>
      <c r="B4" s="73"/>
      <c r="C4" s="71" t="s">
        <v>2298</v>
      </c>
      <c r="D4" s="76" t="s">
        <v>56</v>
      </c>
      <c r="E4" s="12">
        <v>44524</v>
      </c>
      <c r="F4" s="74" t="s">
        <v>1971</v>
      </c>
      <c r="G4" s="12">
        <v>44527</v>
      </c>
      <c r="H4" s="75" t="s">
        <v>1972</v>
      </c>
      <c r="I4" s="15">
        <v>36</v>
      </c>
      <c r="J4" s="15">
        <v>28</v>
      </c>
      <c r="K4" s="15">
        <v>30</v>
      </c>
      <c r="L4" s="15">
        <v>4</v>
      </c>
      <c r="M4" s="79">
        <v>7.56</v>
      </c>
      <c r="N4" s="94">
        <v>7.56</v>
      </c>
      <c r="O4" s="63">
        <v>2530</v>
      </c>
      <c r="P4" s="64">
        <f>Table22457891011234567891011121314151617181920212223242526272829303132333438244454647484950515253626364656667686970345[[#This Row],[PEMBULATAN]]*O4</f>
        <v>19126.8</v>
      </c>
    </row>
    <row r="5" spans="1:16" ht="26.25" customHeight="1" x14ac:dyDescent="0.2">
      <c r="A5" s="13"/>
      <c r="B5" s="73"/>
      <c r="C5" s="71" t="s">
        <v>2299</v>
      </c>
      <c r="D5" s="76" t="s">
        <v>56</v>
      </c>
      <c r="E5" s="12">
        <v>44524</v>
      </c>
      <c r="F5" s="74" t="s">
        <v>1971</v>
      </c>
      <c r="G5" s="12">
        <v>44527</v>
      </c>
      <c r="H5" s="75" t="s">
        <v>1972</v>
      </c>
      <c r="I5" s="15">
        <v>34</v>
      </c>
      <c r="J5" s="15">
        <v>24</v>
      </c>
      <c r="K5" s="15">
        <v>25</v>
      </c>
      <c r="L5" s="15">
        <v>4</v>
      </c>
      <c r="M5" s="79">
        <v>5.0999999999999996</v>
      </c>
      <c r="N5" s="94">
        <v>5.0999999999999996</v>
      </c>
      <c r="O5" s="63">
        <v>2530</v>
      </c>
      <c r="P5" s="64">
        <f>Table22457891011234567891011121314151617181920212223242526272829303132333438244454647484950515253626364656667686970345[[#This Row],[PEMBULATAN]]*O5</f>
        <v>12903</v>
      </c>
    </row>
    <row r="6" spans="1:16" ht="26.25" customHeight="1" x14ac:dyDescent="0.2">
      <c r="A6" s="13"/>
      <c r="B6" s="73"/>
      <c r="C6" s="71" t="s">
        <v>2300</v>
      </c>
      <c r="D6" s="76" t="s">
        <v>56</v>
      </c>
      <c r="E6" s="12">
        <v>44524</v>
      </c>
      <c r="F6" s="74" t="s">
        <v>1971</v>
      </c>
      <c r="G6" s="12">
        <v>44527</v>
      </c>
      <c r="H6" s="75" t="s">
        <v>1972</v>
      </c>
      <c r="I6" s="15">
        <v>39</v>
      </c>
      <c r="J6" s="15">
        <v>33</v>
      </c>
      <c r="K6" s="15">
        <v>27</v>
      </c>
      <c r="L6" s="15">
        <v>19</v>
      </c>
      <c r="M6" s="79">
        <v>8.6872500000000006</v>
      </c>
      <c r="N6" s="94">
        <v>19</v>
      </c>
      <c r="O6" s="63">
        <v>2530</v>
      </c>
      <c r="P6" s="64">
        <f>Table22457891011234567891011121314151617181920212223242526272829303132333438244454647484950515253626364656667686970345[[#This Row],[PEMBULATAN]]*O6</f>
        <v>48070</v>
      </c>
    </row>
    <row r="7" spans="1:16" ht="26.25" customHeight="1" x14ac:dyDescent="0.2">
      <c r="A7" s="13"/>
      <c r="B7" s="73"/>
      <c r="C7" s="71" t="s">
        <v>2301</v>
      </c>
      <c r="D7" s="76" t="s">
        <v>56</v>
      </c>
      <c r="E7" s="12">
        <v>44524</v>
      </c>
      <c r="F7" s="74" t="s">
        <v>1971</v>
      </c>
      <c r="G7" s="12">
        <v>44527</v>
      </c>
      <c r="H7" s="75" t="s">
        <v>1972</v>
      </c>
      <c r="I7" s="15">
        <v>50</v>
      </c>
      <c r="J7" s="15">
        <v>50</v>
      </c>
      <c r="K7" s="15">
        <v>15</v>
      </c>
      <c r="L7" s="15">
        <v>2</v>
      </c>
      <c r="M7" s="79">
        <v>9.375</v>
      </c>
      <c r="N7" s="94">
        <v>10</v>
      </c>
      <c r="O7" s="63">
        <v>2530</v>
      </c>
      <c r="P7" s="64">
        <f>Table22457891011234567891011121314151617181920212223242526272829303132333438244454647484950515253626364656667686970345[[#This Row],[PEMBULATAN]]*O7</f>
        <v>25300</v>
      </c>
    </row>
    <row r="8" spans="1:16" ht="26.25" customHeight="1" x14ac:dyDescent="0.2">
      <c r="A8" s="13"/>
      <c r="B8" s="73"/>
      <c r="C8" s="71" t="s">
        <v>2302</v>
      </c>
      <c r="D8" s="76" t="s">
        <v>56</v>
      </c>
      <c r="E8" s="12">
        <v>44524</v>
      </c>
      <c r="F8" s="74" t="s">
        <v>1971</v>
      </c>
      <c r="G8" s="12">
        <v>44527</v>
      </c>
      <c r="H8" s="75" t="s">
        <v>1972</v>
      </c>
      <c r="I8" s="15">
        <v>62</v>
      </c>
      <c r="J8" s="15">
        <v>47</v>
      </c>
      <c r="K8" s="15">
        <v>37</v>
      </c>
      <c r="L8" s="15">
        <v>29</v>
      </c>
      <c r="M8" s="79">
        <v>26.954499999999999</v>
      </c>
      <c r="N8" s="94">
        <v>29</v>
      </c>
      <c r="O8" s="63">
        <v>2530</v>
      </c>
      <c r="P8" s="64">
        <f>Table22457891011234567891011121314151617181920212223242526272829303132333438244454647484950515253626364656667686970345[[#This Row],[PEMBULATAN]]*O8</f>
        <v>73370</v>
      </c>
    </row>
    <row r="9" spans="1:16" ht="26.25" customHeight="1" x14ac:dyDescent="0.2">
      <c r="A9" s="13"/>
      <c r="B9" s="73"/>
      <c r="C9" s="71" t="s">
        <v>2303</v>
      </c>
      <c r="D9" s="76" t="s">
        <v>56</v>
      </c>
      <c r="E9" s="12">
        <v>44524</v>
      </c>
      <c r="F9" s="74" t="s">
        <v>1971</v>
      </c>
      <c r="G9" s="12">
        <v>44527</v>
      </c>
      <c r="H9" s="75" t="s">
        <v>1972</v>
      </c>
      <c r="I9" s="15">
        <v>122</v>
      </c>
      <c r="J9" s="15">
        <v>12</v>
      </c>
      <c r="K9" s="15">
        <v>8</v>
      </c>
      <c r="L9" s="15">
        <v>2</v>
      </c>
      <c r="M9" s="79">
        <v>2.9279999999999999</v>
      </c>
      <c r="N9" s="94">
        <v>2.9279999999999999</v>
      </c>
      <c r="O9" s="63">
        <v>2530</v>
      </c>
      <c r="P9" s="64">
        <f>Table22457891011234567891011121314151617181920212223242526272829303132333438244454647484950515253626364656667686970345[[#This Row],[PEMBULATAN]]*O9</f>
        <v>7407.84</v>
      </c>
    </row>
    <row r="10" spans="1:16" ht="26.25" customHeight="1" x14ac:dyDescent="0.2">
      <c r="A10" s="13"/>
      <c r="B10" s="73"/>
      <c r="C10" s="71" t="s">
        <v>2304</v>
      </c>
      <c r="D10" s="76" t="s">
        <v>56</v>
      </c>
      <c r="E10" s="12">
        <v>44524</v>
      </c>
      <c r="F10" s="74" t="s">
        <v>1971</v>
      </c>
      <c r="G10" s="12">
        <v>44527</v>
      </c>
      <c r="H10" s="75" t="s">
        <v>1972</v>
      </c>
      <c r="I10" s="15">
        <v>63</v>
      </c>
      <c r="J10" s="15">
        <v>49</v>
      </c>
      <c r="K10" s="15">
        <v>35</v>
      </c>
      <c r="L10" s="15">
        <v>21</v>
      </c>
      <c r="M10" s="79">
        <v>27.01125</v>
      </c>
      <c r="N10" s="94">
        <v>27.01125</v>
      </c>
      <c r="O10" s="63">
        <v>2530</v>
      </c>
      <c r="P10" s="64">
        <f>Table22457891011234567891011121314151617181920212223242526272829303132333438244454647484950515253626364656667686970345[[#This Row],[PEMBULATAN]]*O10</f>
        <v>68338.462499999994</v>
      </c>
    </row>
    <row r="11" spans="1:16" ht="26.25" customHeight="1" x14ac:dyDescent="0.2">
      <c r="A11" s="13"/>
      <c r="B11" s="73"/>
      <c r="C11" s="71" t="s">
        <v>2305</v>
      </c>
      <c r="D11" s="76" t="s">
        <v>56</v>
      </c>
      <c r="E11" s="12">
        <v>44524</v>
      </c>
      <c r="F11" s="74" t="s">
        <v>1971</v>
      </c>
      <c r="G11" s="12">
        <v>44527</v>
      </c>
      <c r="H11" s="75" t="s">
        <v>1972</v>
      </c>
      <c r="I11" s="15">
        <v>97</v>
      </c>
      <c r="J11" s="15">
        <v>68</v>
      </c>
      <c r="K11" s="15">
        <v>15</v>
      </c>
      <c r="L11" s="15">
        <v>20</v>
      </c>
      <c r="M11" s="79">
        <v>24.734999999999999</v>
      </c>
      <c r="N11" s="94">
        <v>24.734999999999999</v>
      </c>
      <c r="O11" s="63">
        <v>2530</v>
      </c>
      <c r="P11" s="64">
        <f>Table22457891011234567891011121314151617181920212223242526272829303132333438244454647484950515253626364656667686970345[[#This Row],[PEMBULATAN]]*O11</f>
        <v>62579.549999999996</v>
      </c>
    </row>
    <row r="12" spans="1:16" ht="26.25" customHeight="1" x14ac:dyDescent="0.2">
      <c r="A12" s="13"/>
      <c r="B12" s="73"/>
      <c r="C12" s="71" t="s">
        <v>2306</v>
      </c>
      <c r="D12" s="76" t="s">
        <v>56</v>
      </c>
      <c r="E12" s="12">
        <v>44524</v>
      </c>
      <c r="F12" s="74" t="s">
        <v>1971</v>
      </c>
      <c r="G12" s="12">
        <v>44527</v>
      </c>
      <c r="H12" s="75" t="s">
        <v>1972</v>
      </c>
      <c r="I12" s="15">
        <v>27</v>
      </c>
      <c r="J12" s="15">
        <v>18</v>
      </c>
      <c r="K12" s="15">
        <v>18</v>
      </c>
      <c r="L12" s="15">
        <v>7</v>
      </c>
      <c r="M12" s="79">
        <v>2.1869999999999998</v>
      </c>
      <c r="N12" s="94">
        <v>7</v>
      </c>
      <c r="O12" s="63">
        <v>2530</v>
      </c>
      <c r="P12" s="64">
        <f>Table22457891011234567891011121314151617181920212223242526272829303132333438244454647484950515253626364656667686970345[[#This Row],[PEMBULATAN]]*O12</f>
        <v>17710</v>
      </c>
    </row>
    <row r="13" spans="1:16" ht="26.25" customHeight="1" x14ac:dyDescent="0.2">
      <c r="A13" s="13"/>
      <c r="B13" s="73"/>
      <c r="C13" s="71" t="s">
        <v>2307</v>
      </c>
      <c r="D13" s="76" t="s">
        <v>56</v>
      </c>
      <c r="E13" s="12">
        <v>44524</v>
      </c>
      <c r="F13" s="74" t="s">
        <v>1971</v>
      </c>
      <c r="G13" s="12">
        <v>44527</v>
      </c>
      <c r="H13" s="75" t="s">
        <v>1972</v>
      </c>
      <c r="I13" s="15">
        <v>76</v>
      </c>
      <c r="J13" s="15">
        <v>14</v>
      </c>
      <c r="K13" s="15">
        <v>12</v>
      </c>
      <c r="L13" s="15">
        <v>2</v>
      </c>
      <c r="M13" s="79">
        <v>3.1920000000000002</v>
      </c>
      <c r="N13" s="94">
        <v>3.1920000000000002</v>
      </c>
      <c r="O13" s="63">
        <v>2530</v>
      </c>
      <c r="P13" s="64">
        <f>Table22457891011234567891011121314151617181920212223242526272829303132333438244454647484950515253626364656667686970345[[#This Row],[PEMBULATAN]]*O13</f>
        <v>8075.76</v>
      </c>
    </row>
    <row r="14" spans="1:16" ht="26.25" customHeight="1" x14ac:dyDescent="0.2">
      <c r="A14" s="13"/>
      <c r="B14" s="73"/>
      <c r="C14" s="71" t="s">
        <v>2308</v>
      </c>
      <c r="D14" s="76" t="s">
        <v>56</v>
      </c>
      <c r="E14" s="12">
        <v>44524</v>
      </c>
      <c r="F14" s="74" t="s">
        <v>1971</v>
      </c>
      <c r="G14" s="12">
        <v>44527</v>
      </c>
      <c r="H14" s="75" t="s">
        <v>1972</v>
      </c>
      <c r="I14" s="15">
        <v>85</v>
      </c>
      <c r="J14" s="15">
        <v>57</v>
      </c>
      <c r="K14" s="15">
        <v>25</v>
      </c>
      <c r="L14" s="15">
        <v>28</v>
      </c>
      <c r="M14" s="79">
        <v>30.28125</v>
      </c>
      <c r="N14" s="94">
        <v>30.28125</v>
      </c>
      <c r="O14" s="63">
        <v>2530</v>
      </c>
      <c r="P14" s="64">
        <f>Table22457891011234567891011121314151617181920212223242526272829303132333438244454647484950515253626364656667686970345[[#This Row],[PEMBULATAN]]*O14</f>
        <v>76611.5625</v>
      </c>
    </row>
    <row r="15" spans="1:16" ht="26.25" customHeight="1" x14ac:dyDescent="0.2">
      <c r="A15" s="13"/>
      <c r="B15" s="73"/>
      <c r="C15" s="71" t="s">
        <v>2309</v>
      </c>
      <c r="D15" s="76" t="s">
        <v>56</v>
      </c>
      <c r="E15" s="12">
        <v>44524</v>
      </c>
      <c r="F15" s="74" t="s">
        <v>1971</v>
      </c>
      <c r="G15" s="12">
        <v>44527</v>
      </c>
      <c r="H15" s="75" t="s">
        <v>1972</v>
      </c>
      <c r="I15" s="15">
        <v>49</v>
      </c>
      <c r="J15" s="15">
        <v>32</v>
      </c>
      <c r="K15" s="15">
        <v>22</v>
      </c>
      <c r="L15" s="15">
        <v>23</v>
      </c>
      <c r="M15" s="79">
        <v>8.6240000000000006</v>
      </c>
      <c r="N15" s="94">
        <v>23</v>
      </c>
      <c r="O15" s="63">
        <v>2530</v>
      </c>
      <c r="P15" s="64">
        <f>Table22457891011234567891011121314151617181920212223242526272829303132333438244454647484950515253626364656667686970345[[#This Row],[PEMBULATAN]]*O15</f>
        <v>58190</v>
      </c>
    </row>
    <row r="16" spans="1:16" ht="26.25" customHeight="1" x14ac:dyDescent="0.2">
      <c r="A16" s="13"/>
      <c r="B16" s="73"/>
      <c r="C16" s="71" t="s">
        <v>2310</v>
      </c>
      <c r="D16" s="76" t="s">
        <v>56</v>
      </c>
      <c r="E16" s="12">
        <v>44524</v>
      </c>
      <c r="F16" s="74" t="s">
        <v>1971</v>
      </c>
      <c r="G16" s="12">
        <v>44527</v>
      </c>
      <c r="H16" s="75" t="s">
        <v>1972</v>
      </c>
      <c r="I16" s="15">
        <v>81</v>
      </c>
      <c r="J16" s="15">
        <v>40</v>
      </c>
      <c r="K16" s="15">
        <v>8</v>
      </c>
      <c r="L16" s="15">
        <v>4</v>
      </c>
      <c r="M16" s="79">
        <v>6.48</v>
      </c>
      <c r="N16" s="94">
        <v>7</v>
      </c>
      <c r="O16" s="63">
        <v>2530</v>
      </c>
      <c r="P16" s="64">
        <f>Table22457891011234567891011121314151617181920212223242526272829303132333438244454647484950515253626364656667686970345[[#This Row],[PEMBULATAN]]*O16</f>
        <v>17710</v>
      </c>
    </row>
    <row r="17" spans="1:16" ht="26.25" customHeight="1" x14ac:dyDescent="0.2">
      <c r="A17" s="13"/>
      <c r="B17" s="73"/>
      <c r="C17" s="71" t="s">
        <v>2311</v>
      </c>
      <c r="D17" s="76" t="s">
        <v>56</v>
      </c>
      <c r="E17" s="12">
        <v>44524</v>
      </c>
      <c r="F17" s="74" t="s">
        <v>1971</v>
      </c>
      <c r="G17" s="12">
        <v>44527</v>
      </c>
      <c r="H17" s="75" t="s">
        <v>1972</v>
      </c>
      <c r="I17" s="15">
        <v>64</v>
      </c>
      <c r="J17" s="15">
        <v>51</v>
      </c>
      <c r="K17" s="15">
        <v>4</v>
      </c>
      <c r="L17" s="15">
        <v>4</v>
      </c>
      <c r="M17" s="79">
        <v>3.2639999999999998</v>
      </c>
      <c r="N17" s="94">
        <v>4</v>
      </c>
      <c r="O17" s="63">
        <v>2530</v>
      </c>
      <c r="P17" s="64">
        <f>Table22457891011234567891011121314151617181920212223242526272829303132333438244454647484950515253626364656667686970345[[#This Row],[PEMBULATAN]]*O17</f>
        <v>10120</v>
      </c>
    </row>
    <row r="18" spans="1:16" ht="26.25" customHeight="1" x14ac:dyDescent="0.2">
      <c r="A18" s="13"/>
      <c r="B18" s="73"/>
      <c r="C18" s="71" t="s">
        <v>2312</v>
      </c>
      <c r="D18" s="76" t="s">
        <v>56</v>
      </c>
      <c r="E18" s="12">
        <v>44524</v>
      </c>
      <c r="F18" s="74" t="s">
        <v>1971</v>
      </c>
      <c r="G18" s="12">
        <v>44527</v>
      </c>
      <c r="H18" s="75" t="s">
        <v>1972</v>
      </c>
      <c r="I18" s="15">
        <v>68</v>
      </c>
      <c r="J18" s="15">
        <v>52</v>
      </c>
      <c r="K18" s="15">
        <v>38</v>
      </c>
      <c r="L18" s="15">
        <v>10</v>
      </c>
      <c r="M18" s="79">
        <v>33.591999999999999</v>
      </c>
      <c r="N18" s="94">
        <v>33.591999999999999</v>
      </c>
      <c r="O18" s="63">
        <v>2530</v>
      </c>
      <c r="P18" s="64">
        <f>Table22457891011234567891011121314151617181920212223242526272829303132333438244454647484950515253626364656667686970345[[#This Row],[PEMBULATAN]]*O18</f>
        <v>84987.76</v>
      </c>
    </row>
    <row r="19" spans="1:16" ht="26.25" customHeight="1" x14ac:dyDescent="0.2">
      <c r="A19" s="13"/>
      <c r="B19" s="73"/>
      <c r="C19" s="71" t="s">
        <v>2313</v>
      </c>
      <c r="D19" s="76" t="s">
        <v>56</v>
      </c>
      <c r="E19" s="12">
        <v>44524</v>
      </c>
      <c r="F19" s="74" t="s">
        <v>1971</v>
      </c>
      <c r="G19" s="12">
        <v>44527</v>
      </c>
      <c r="H19" s="75" t="s">
        <v>1972</v>
      </c>
      <c r="I19" s="15">
        <v>32</v>
      </c>
      <c r="J19" s="15">
        <v>28</v>
      </c>
      <c r="K19" s="15">
        <v>20</v>
      </c>
      <c r="L19" s="15">
        <v>9</v>
      </c>
      <c r="M19" s="79">
        <v>4.4800000000000004</v>
      </c>
      <c r="N19" s="94">
        <v>10</v>
      </c>
      <c r="O19" s="63">
        <v>2530</v>
      </c>
      <c r="P19" s="64">
        <f>Table22457891011234567891011121314151617181920212223242526272829303132333438244454647484950515253626364656667686970345[[#This Row],[PEMBULATAN]]*O19</f>
        <v>25300</v>
      </c>
    </row>
    <row r="20" spans="1:16" ht="26.25" customHeight="1" x14ac:dyDescent="0.2">
      <c r="A20" s="13"/>
      <c r="B20" s="73"/>
      <c r="C20" s="71" t="s">
        <v>2314</v>
      </c>
      <c r="D20" s="76" t="s">
        <v>56</v>
      </c>
      <c r="E20" s="12">
        <v>44524</v>
      </c>
      <c r="F20" s="74" t="s">
        <v>1971</v>
      </c>
      <c r="G20" s="12">
        <v>44527</v>
      </c>
      <c r="H20" s="75" t="s">
        <v>1972</v>
      </c>
      <c r="I20" s="15">
        <v>68</v>
      </c>
      <c r="J20" s="15">
        <v>56</v>
      </c>
      <c r="K20" s="15">
        <v>34</v>
      </c>
      <c r="L20" s="15">
        <v>11</v>
      </c>
      <c r="M20" s="79">
        <v>32.368000000000002</v>
      </c>
      <c r="N20" s="94">
        <v>33</v>
      </c>
      <c r="O20" s="63">
        <v>2530</v>
      </c>
      <c r="P20" s="64">
        <f>Table22457891011234567891011121314151617181920212223242526272829303132333438244454647484950515253626364656667686970345[[#This Row],[PEMBULATAN]]*O20</f>
        <v>83490</v>
      </c>
    </row>
    <row r="21" spans="1:16" ht="26.25" customHeight="1" x14ac:dyDescent="0.2">
      <c r="A21" s="13"/>
      <c r="B21" s="73"/>
      <c r="C21" s="71" t="s">
        <v>2315</v>
      </c>
      <c r="D21" s="76" t="s">
        <v>56</v>
      </c>
      <c r="E21" s="12">
        <v>44524</v>
      </c>
      <c r="F21" s="74" t="s">
        <v>1971</v>
      </c>
      <c r="G21" s="12">
        <v>44527</v>
      </c>
      <c r="H21" s="75" t="s">
        <v>1972</v>
      </c>
      <c r="I21" s="15">
        <v>41</v>
      </c>
      <c r="J21" s="15">
        <v>29</v>
      </c>
      <c r="K21" s="15">
        <v>24</v>
      </c>
      <c r="L21" s="15">
        <v>10</v>
      </c>
      <c r="M21" s="79">
        <v>7.1340000000000003</v>
      </c>
      <c r="N21" s="94">
        <v>10</v>
      </c>
      <c r="O21" s="63">
        <v>2530</v>
      </c>
      <c r="P21" s="64">
        <f>Table22457891011234567891011121314151617181920212223242526272829303132333438244454647484950515253626364656667686970345[[#This Row],[PEMBULATAN]]*O21</f>
        <v>25300</v>
      </c>
    </row>
    <row r="22" spans="1:16" ht="26.25" customHeight="1" x14ac:dyDescent="0.2">
      <c r="A22" s="13"/>
      <c r="B22" s="73"/>
      <c r="C22" s="71" t="s">
        <v>2316</v>
      </c>
      <c r="D22" s="76" t="s">
        <v>56</v>
      </c>
      <c r="E22" s="12">
        <v>44524</v>
      </c>
      <c r="F22" s="74" t="s">
        <v>1971</v>
      </c>
      <c r="G22" s="12">
        <v>44527</v>
      </c>
      <c r="H22" s="75" t="s">
        <v>1972</v>
      </c>
      <c r="I22" s="15">
        <v>72</v>
      </c>
      <c r="J22" s="15">
        <v>61</v>
      </c>
      <c r="K22" s="15">
        <v>14</v>
      </c>
      <c r="L22" s="15">
        <v>7</v>
      </c>
      <c r="M22" s="79">
        <v>15.372</v>
      </c>
      <c r="N22" s="94">
        <v>16</v>
      </c>
      <c r="O22" s="63">
        <v>2530</v>
      </c>
      <c r="P22" s="64">
        <f>Table22457891011234567891011121314151617181920212223242526272829303132333438244454647484950515253626364656667686970345[[#This Row],[PEMBULATAN]]*O22</f>
        <v>40480</v>
      </c>
    </row>
    <row r="23" spans="1:16" ht="26.25" customHeight="1" x14ac:dyDescent="0.2">
      <c r="A23" s="13"/>
      <c r="B23" s="73"/>
      <c r="C23" s="71" t="s">
        <v>2317</v>
      </c>
      <c r="D23" s="76" t="s">
        <v>56</v>
      </c>
      <c r="E23" s="12">
        <v>44524</v>
      </c>
      <c r="F23" s="74" t="s">
        <v>1971</v>
      </c>
      <c r="G23" s="12">
        <v>44527</v>
      </c>
      <c r="H23" s="75" t="s">
        <v>1972</v>
      </c>
      <c r="I23" s="15">
        <v>46</v>
      </c>
      <c r="J23" s="15">
        <v>34</v>
      </c>
      <c r="K23" s="15">
        <v>14</v>
      </c>
      <c r="L23" s="15">
        <v>5</v>
      </c>
      <c r="M23" s="79">
        <v>5.4740000000000002</v>
      </c>
      <c r="N23" s="94">
        <v>6</v>
      </c>
      <c r="O23" s="63">
        <v>2530</v>
      </c>
      <c r="P23" s="64">
        <f>Table22457891011234567891011121314151617181920212223242526272829303132333438244454647484950515253626364656667686970345[[#This Row],[PEMBULATAN]]*O23</f>
        <v>15180</v>
      </c>
    </row>
    <row r="24" spans="1:16" ht="26.25" customHeight="1" x14ac:dyDescent="0.2">
      <c r="A24" s="13"/>
      <c r="B24" s="73"/>
      <c r="C24" s="71" t="s">
        <v>2318</v>
      </c>
      <c r="D24" s="76" t="s">
        <v>56</v>
      </c>
      <c r="E24" s="12">
        <v>44524</v>
      </c>
      <c r="F24" s="74" t="s">
        <v>1971</v>
      </c>
      <c r="G24" s="12">
        <v>44527</v>
      </c>
      <c r="H24" s="75" t="s">
        <v>1972</v>
      </c>
      <c r="I24" s="15">
        <v>90</v>
      </c>
      <c r="J24" s="15">
        <v>41</v>
      </c>
      <c r="K24" s="15">
        <v>12</v>
      </c>
      <c r="L24" s="15">
        <v>5</v>
      </c>
      <c r="M24" s="79">
        <v>11.07</v>
      </c>
      <c r="N24" s="94">
        <v>11.07</v>
      </c>
      <c r="O24" s="63">
        <v>2530</v>
      </c>
      <c r="P24" s="64">
        <f>Table22457891011234567891011121314151617181920212223242526272829303132333438244454647484950515253626364656667686970345[[#This Row],[PEMBULATAN]]*O24</f>
        <v>28007.100000000002</v>
      </c>
    </row>
    <row r="25" spans="1:16" ht="26.25" customHeight="1" x14ac:dyDescent="0.2">
      <c r="A25" s="13"/>
      <c r="B25" s="73"/>
      <c r="C25" s="71" t="s">
        <v>2319</v>
      </c>
      <c r="D25" s="76" t="s">
        <v>56</v>
      </c>
      <c r="E25" s="12">
        <v>44524</v>
      </c>
      <c r="F25" s="74" t="s">
        <v>1971</v>
      </c>
      <c r="G25" s="12">
        <v>44527</v>
      </c>
      <c r="H25" s="75" t="s">
        <v>1972</v>
      </c>
      <c r="I25" s="15">
        <v>73</v>
      </c>
      <c r="J25" s="15">
        <v>46</v>
      </c>
      <c r="K25" s="15">
        <v>8</v>
      </c>
      <c r="L25" s="15">
        <v>7</v>
      </c>
      <c r="M25" s="79">
        <v>6.7160000000000002</v>
      </c>
      <c r="N25" s="94">
        <v>7</v>
      </c>
      <c r="O25" s="63">
        <v>2530</v>
      </c>
      <c r="P25" s="64">
        <f>Table22457891011234567891011121314151617181920212223242526272829303132333438244454647484950515253626364656667686970345[[#This Row],[PEMBULATAN]]*O25</f>
        <v>17710</v>
      </c>
    </row>
    <row r="26" spans="1:16" ht="26.25" customHeight="1" x14ac:dyDescent="0.2">
      <c r="A26" s="13"/>
      <c r="B26" s="73"/>
      <c r="C26" s="71" t="s">
        <v>2320</v>
      </c>
      <c r="D26" s="76" t="s">
        <v>56</v>
      </c>
      <c r="E26" s="12">
        <v>44524</v>
      </c>
      <c r="F26" s="74" t="s">
        <v>1971</v>
      </c>
      <c r="G26" s="12">
        <v>44527</v>
      </c>
      <c r="H26" s="75" t="s">
        <v>1972</v>
      </c>
      <c r="I26" s="15">
        <v>65</v>
      </c>
      <c r="J26" s="15">
        <v>45</v>
      </c>
      <c r="K26" s="15">
        <v>11</v>
      </c>
      <c r="L26" s="15">
        <v>7</v>
      </c>
      <c r="M26" s="79">
        <v>8.0437499999999993</v>
      </c>
      <c r="N26" s="94">
        <v>8.0437499999999993</v>
      </c>
      <c r="O26" s="63">
        <v>2530</v>
      </c>
      <c r="P26" s="64">
        <f>Table22457891011234567891011121314151617181920212223242526272829303132333438244454647484950515253626364656667686970345[[#This Row],[PEMBULATAN]]*O26</f>
        <v>20350.6875</v>
      </c>
    </row>
    <row r="27" spans="1:16" ht="26.25" customHeight="1" x14ac:dyDescent="0.2">
      <c r="A27" s="13"/>
      <c r="B27" s="73"/>
      <c r="C27" s="71" t="s">
        <v>2321</v>
      </c>
      <c r="D27" s="76" t="s">
        <v>56</v>
      </c>
      <c r="E27" s="12">
        <v>44524</v>
      </c>
      <c r="F27" s="74" t="s">
        <v>1971</v>
      </c>
      <c r="G27" s="12">
        <v>44527</v>
      </c>
      <c r="H27" s="75" t="s">
        <v>1972</v>
      </c>
      <c r="I27" s="15">
        <v>56</v>
      </c>
      <c r="J27" s="15">
        <v>42</v>
      </c>
      <c r="K27" s="15">
        <v>12</v>
      </c>
      <c r="L27" s="15">
        <v>12</v>
      </c>
      <c r="M27" s="79">
        <v>7.056</v>
      </c>
      <c r="N27" s="94">
        <v>12</v>
      </c>
      <c r="O27" s="63">
        <v>2530</v>
      </c>
      <c r="P27" s="64">
        <f>Table22457891011234567891011121314151617181920212223242526272829303132333438244454647484950515253626364656667686970345[[#This Row],[PEMBULATAN]]*O27</f>
        <v>30360</v>
      </c>
    </row>
    <row r="28" spans="1:16" ht="26.25" customHeight="1" x14ac:dyDescent="0.2">
      <c r="A28" s="13"/>
      <c r="B28" s="73"/>
      <c r="C28" s="71" t="s">
        <v>2322</v>
      </c>
      <c r="D28" s="76" t="s">
        <v>56</v>
      </c>
      <c r="E28" s="12">
        <v>44524</v>
      </c>
      <c r="F28" s="74" t="s">
        <v>1971</v>
      </c>
      <c r="G28" s="12">
        <v>44527</v>
      </c>
      <c r="H28" s="75" t="s">
        <v>1972</v>
      </c>
      <c r="I28" s="15">
        <v>69</v>
      </c>
      <c r="J28" s="15">
        <v>40</v>
      </c>
      <c r="K28" s="15">
        <v>10</v>
      </c>
      <c r="L28" s="15">
        <v>5</v>
      </c>
      <c r="M28" s="79">
        <v>6.9</v>
      </c>
      <c r="N28" s="94">
        <v>6.9</v>
      </c>
      <c r="O28" s="63">
        <v>2530</v>
      </c>
      <c r="P28" s="64">
        <f>Table22457891011234567891011121314151617181920212223242526272829303132333438244454647484950515253626364656667686970345[[#This Row],[PEMBULATAN]]*O28</f>
        <v>17457</v>
      </c>
    </row>
    <row r="29" spans="1:16" ht="26.25" customHeight="1" x14ac:dyDescent="0.2">
      <c r="A29" s="13"/>
      <c r="B29" s="73"/>
      <c r="C29" s="71" t="s">
        <v>2323</v>
      </c>
      <c r="D29" s="76" t="s">
        <v>56</v>
      </c>
      <c r="E29" s="12">
        <v>44524</v>
      </c>
      <c r="F29" s="74" t="s">
        <v>1971</v>
      </c>
      <c r="G29" s="12">
        <v>44527</v>
      </c>
      <c r="H29" s="75" t="s">
        <v>1972</v>
      </c>
      <c r="I29" s="15">
        <v>55</v>
      </c>
      <c r="J29" s="15">
        <v>34</v>
      </c>
      <c r="K29" s="15">
        <v>11</v>
      </c>
      <c r="L29" s="15">
        <v>6</v>
      </c>
      <c r="M29" s="79">
        <v>5.1425000000000001</v>
      </c>
      <c r="N29" s="94">
        <v>6</v>
      </c>
      <c r="O29" s="63">
        <v>2530</v>
      </c>
      <c r="P29" s="64">
        <f>Table22457891011234567891011121314151617181920212223242526272829303132333438244454647484950515253626364656667686970345[[#This Row],[PEMBULATAN]]*O29</f>
        <v>15180</v>
      </c>
    </row>
    <row r="30" spans="1:16" ht="26.25" customHeight="1" x14ac:dyDescent="0.2">
      <c r="A30" s="13"/>
      <c r="B30" s="73"/>
      <c r="C30" s="71" t="s">
        <v>2324</v>
      </c>
      <c r="D30" s="76" t="s">
        <v>56</v>
      </c>
      <c r="E30" s="12">
        <v>44524</v>
      </c>
      <c r="F30" s="74" t="s">
        <v>1971</v>
      </c>
      <c r="G30" s="12">
        <v>44527</v>
      </c>
      <c r="H30" s="75" t="s">
        <v>1972</v>
      </c>
      <c r="I30" s="15">
        <v>46</v>
      </c>
      <c r="J30" s="15">
        <v>25</v>
      </c>
      <c r="K30" s="15">
        <v>11</v>
      </c>
      <c r="L30" s="15">
        <v>2</v>
      </c>
      <c r="M30" s="79">
        <v>3.1625000000000001</v>
      </c>
      <c r="N30" s="94">
        <v>3.1625000000000001</v>
      </c>
      <c r="O30" s="63">
        <v>2530</v>
      </c>
      <c r="P30" s="64">
        <f>Table22457891011234567891011121314151617181920212223242526272829303132333438244454647484950515253626364656667686970345[[#This Row],[PEMBULATAN]]*O30</f>
        <v>8001.125</v>
      </c>
    </row>
    <row r="31" spans="1:16" ht="26.25" customHeight="1" x14ac:dyDescent="0.2">
      <c r="A31" s="13"/>
      <c r="B31" s="73"/>
      <c r="C31" s="71" t="s">
        <v>2325</v>
      </c>
      <c r="D31" s="76" t="s">
        <v>56</v>
      </c>
      <c r="E31" s="12">
        <v>44524</v>
      </c>
      <c r="F31" s="74" t="s">
        <v>1971</v>
      </c>
      <c r="G31" s="12">
        <v>44527</v>
      </c>
      <c r="H31" s="75" t="s">
        <v>1972</v>
      </c>
      <c r="I31" s="15">
        <v>93</v>
      </c>
      <c r="J31" s="15">
        <v>65</v>
      </c>
      <c r="K31" s="15">
        <v>21</v>
      </c>
      <c r="L31" s="15">
        <v>25</v>
      </c>
      <c r="M31" s="79">
        <v>31.736249999999998</v>
      </c>
      <c r="N31" s="94">
        <v>31.736249999999998</v>
      </c>
      <c r="O31" s="63">
        <v>2530</v>
      </c>
      <c r="P31" s="64">
        <f>Table22457891011234567891011121314151617181920212223242526272829303132333438244454647484950515253626364656667686970345[[#This Row],[PEMBULATAN]]*O31</f>
        <v>80292.712499999994</v>
      </c>
    </row>
    <row r="32" spans="1:16" ht="26.25" customHeight="1" x14ac:dyDescent="0.2">
      <c r="A32" s="13"/>
      <c r="B32" s="73"/>
      <c r="C32" s="71" t="s">
        <v>2326</v>
      </c>
      <c r="D32" s="76" t="s">
        <v>56</v>
      </c>
      <c r="E32" s="12">
        <v>44524</v>
      </c>
      <c r="F32" s="74" t="s">
        <v>1971</v>
      </c>
      <c r="G32" s="12">
        <v>44527</v>
      </c>
      <c r="H32" s="75" t="s">
        <v>1972</v>
      </c>
      <c r="I32" s="15">
        <v>69</v>
      </c>
      <c r="J32" s="15">
        <v>40</v>
      </c>
      <c r="K32" s="15">
        <v>10</v>
      </c>
      <c r="L32" s="15">
        <v>5</v>
      </c>
      <c r="M32" s="79">
        <v>6.9</v>
      </c>
      <c r="N32" s="94">
        <v>6.9</v>
      </c>
      <c r="O32" s="63">
        <v>2530</v>
      </c>
      <c r="P32" s="64">
        <f>Table22457891011234567891011121314151617181920212223242526272829303132333438244454647484950515253626364656667686970345[[#This Row],[PEMBULATAN]]*O32</f>
        <v>17457</v>
      </c>
    </row>
    <row r="33" spans="1:16" ht="26.25" customHeight="1" x14ac:dyDescent="0.2">
      <c r="A33" s="13"/>
      <c r="B33" s="73"/>
      <c r="C33" s="71" t="s">
        <v>2327</v>
      </c>
      <c r="D33" s="76" t="s">
        <v>56</v>
      </c>
      <c r="E33" s="12">
        <v>44524</v>
      </c>
      <c r="F33" s="74" t="s">
        <v>1971</v>
      </c>
      <c r="G33" s="12">
        <v>44527</v>
      </c>
      <c r="H33" s="75" t="s">
        <v>1972</v>
      </c>
      <c r="I33" s="15">
        <v>78</v>
      </c>
      <c r="J33" s="15">
        <v>50</v>
      </c>
      <c r="K33" s="15">
        <v>12</v>
      </c>
      <c r="L33" s="15">
        <v>9</v>
      </c>
      <c r="M33" s="79">
        <v>11.7</v>
      </c>
      <c r="N33" s="94">
        <v>11.7</v>
      </c>
      <c r="O33" s="63">
        <v>2530</v>
      </c>
      <c r="P33" s="64">
        <f>Table22457891011234567891011121314151617181920212223242526272829303132333438244454647484950515253626364656667686970345[[#This Row],[PEMBULATAN]]*O33</f>
        <v>29601</v>
      </c>
    </row>
    <row r="34" spans="1:16" ht="26.25" customHeight="1" x14ac:dyDescent="0.2">
      <c r="A34" s="13"/>
      <c r="B34" s="73"/>
      <c r="C34" s="71" t="s">
        <v>2328</v>
      </c>
      <c r="D34" s="76" t="s">
        <v>56</v>
      </c>
      <c r="E34" s="12">
        <v>44524</v>
      </c>
      <c r="F34" s="74" t="s">
        <v>1971</v>
      </c>
      <c r="G34" s="12">
        <v>44527</v>
      </c>
      <c r="H34" s="75" t="s">
        <v>1972</v>
      </c>
      <c r="I34" s="15">
        <v>57</v>
      </c>
      <c r="J34" s="15">
        <v>38</v>
      </c>
      <c r="K34" s="15">
        <v>13</v>
      </c>
      <c r="L34" s="15">
        <v>8</v>
      </c>
      <c r="M34" s="79">
        <v>7.0395000000000003</v>
      </c>
      <c r="N34" s="94">
        <v>8</v>
      </c>
      <c r="O34" s="63">
        <v>2530</v>
      </c>
      <c r="P34" s="64">
        <f>Table22457891011234567891011121314151617181920212223242526272829303132333438244454647484950515253626364656667686970345[[#This Row],[PEMBULATAN]]*O34</f>
        <v>20240</v>
      </c>
    </row>
    <row r="35" spans="1:16" ht="26.25" customHeight="1" x14ac:dyDescent="0.2">
      <c r="A35" s="13"/>
      <c r="B35" s="73"/>
      <c r="C35" s="71" t="s">
        <v>2329</v>
      </c>
      <c r="D35" s="76" t="s">
        <v>56</v>
      </c>
      <c r="E35" s="12">
        <v>44524</v>
      </c>
      <c r="F35" s="74" t="s">
        <v>1971</v>
      </c>
      <c r="G35" s="12">
        <v>44527</v>
      </c>
      <c r="H35" s="75" t="s">
        <v>1972</v>
      </c>
      <c r="I35" s="15">
        <v>137</v>
      </c>
      <c r="J35" s="15">
        <v>15</v>
      </c>
      <c r="K35" s="15">
        <v>12</v>
      </c>
      <c r="L35" s="15">
        <v>9</v>
      </c>
      <c r="M35" s="79">
        <v>6.165</v>
      </c>
      <c r="N35" s="94">
        <v>9</v>
      </c>
      <c r="O35" s="63">
        <v>2530</v>
      </c>
      <c r="P35" s="64">
        <f>Table22457891011234567891011121314151617181920212223242526272829303132333438244454647484950515253626364656667686970345[[#This Row],[PEMBULATAN]]*O35</f>
        <v>22770</v>
      </c>
    </row>
    <row r="36" spans="1:16" ht="26.25" customHeight="1" x14ac:dyDescent="0.2">
      <c r="A36" s="13"/>
      <c r="B36" s="73"/>
      <c r="C36" s="71" t="s">
        <v>2330</v>
      </c>
      <c r="D36" s="76" t="s">
        <v>56</v>
      </c>
      <c r="E36" s="12">
        <v>44524</v>
      </c>
      <c r="F36" s="74" t="s">
        <v>1971</v>
      </c>
      <c r="G36" s="12">
        <v>44527</v>
      </c>
      <c r="H36" s="75" t="s">
        <v>1972</v>
      </c>
      <c r="I36" s="15">
        <v>95</v>
      </c>
      <c r="J36" s="15">
        <v>30</v>
      </c>
      <c r="K36" s="15">
        <v>27</v>
      </c>
      <c r="L36" s="15">
        <v>14</v>
      </c>
      <c r="M36" s="79">
        <v>19.237500000000001</v>
      </c>
      <c r="N36" s="94">
        <v>19.237500000000001</v>
      </c>
      <c r="O36" s="63">
        <v>2530</v>
      </c>
      <c r="P36" s="64">
        <f>Table22457891011234567891011121314151617181920212223242526272829303132333438244454647484950515253626364656667686970345[[#This Row],[PEMBULATAN]]*O36</f>
        <v>48670.875</v>
      </c>
    </row>
    <row r="37" spans="1:16" ht="26.25" customHeight="1" x14ac:dyDescent="0.2">
      <c r="A37" s="13"/>
      <c r="B37" s="73"/>
      <c r="C37" s="71" t="s">
        <v>2331</v>
      </c>
      <c r="D37" s="76" t="s">
        <v>56</v>
      </c>
      <c r="E37" s="12">
        <v>44524</v>
      </c>
      <c r="F37" s="74" t="s">
        <v>1971</v>
      </c>
      <c r="G37" s="12">
        <v>44527</v>
      </c>
      <c r="H37" s="75" t="s">
        <v>1972</v>
      </c>
      <c r="I37" s="15">
        <v>49</v>
      </c>
      <c r="J37" s="15">
        <v>45</v>
      </c>
      <c r="K37" s="15">
        <v>15</v>
      </c>
      <c r="L37" s="15">
        <v>8</v>
      </c>
      <c r="M37" s="79">
        <v>8.2687500000000007</v>
      </c>
      <c r="N37" s="94">
        <v>8.2687500000000007</v>
      </c>
      <c r="O37" s="63">
        <v>2530</v>
      </c>
      <c r="P37" s="64">
        <f>Table22457891011234567891011121314151617181920212223242526272829303132333438244454647484950515253626364656667686970345[[#This Row],[PEMBULATAN]]*O37</f>
        <v>20919.9375</v>
      </c>
    </row>
    <row r="38" spans="1:16" ht="26.25" customHeight="1" x14ac:dyDescent="0.2">
      <c r="A38" s="13"/>
      <c r="B38" s="73"/>
      <c r="C38" s="71" t="s">
        <v>2332</v>
      </c>
      <c r="D38" s="76" t="s">
        <v>56</v>
      </c>
      <c r="E38" s="12">
        <v>44524</v>
      </c>
      <c r="F38" s="74" t="s">
        <v>1971</v>
      </c>
      <c r="G38" s="12">
        <v>44527</v>
      </c>
      <c r="H38" s="75" t="s">
        <v>1972</v>
      </c>
      <c r="I38" s="15">
        <v>62</v>
      </c>
      <c r="J38" s="15">
        <v>34</v>
      </c>
      <c r="K38" s="15">
        <v>33</v>
      </c>
      <c r="L38" s="15">
        <v>11</v>
      </c>
      <c r="M38" s="79">
        <v>17.390999999999998</v>
      </c>
      <c r="N38" s="94">
        <v>18</v>
      </c>
      <c r="O38" s="63">
        <v>2530</v>
      </c>
      <c r="P38" s="64">
        <f>Table22457891011234567891011121314151617181920212223242526272829303132333438244454647484950515253626364656667686970345[[#This Row],[PEMBULATAN]]*O38</f>
        <v>45540</v>
      </c>
    </row>
    <row r="39" spans="1:16" ht="26.25" customHeight="1" x14ac:dyDescent="0.2">
      <c r="A39" s="13"/>
      <c r="B39" s="73"/>
      <c r="C39" s="71" t="s">
        <v>2333</v>
      </c>
      <c r="D39" s="76" t="s">
        <v>56</v>
      </c>
      <c r="E39" s="12">
        <v>44524</v>
      </c>
      <c r="F39" s="74" t="s">
        <v>1971</v>
      </c>
      <c r="G39" s="12">
        <v>44527</v>
      </c>
      <c r="H39" s="75" t="s">
        <v>1972</v>
      </c>
      <c r="I39" s="15">
        <v>93</v>
      </c>
      <c r="J39" s="15">
        <v>67</v>
      </c>
      <c r="K39" s="15">
        <v>2</v>
      </c>
      <c r="L39" s="15">
        <v>2</v>
      </c>
      <c r="M39" s="79">
        <v>3.1154999999999999</v>
      </c>
      <c r="N39" s="94">
        <v>3.1154999999999999</v>
      </c>
      <c r="O39" s="63">
        <v>2530</v>
      </c>
      <c r="P39" s="64">
        <f>Table22457891011234567891011121314151617181920212223242526272829303132333438244454647484950515253626364656667686970345[[#This Row],[PEMBULATAN]]*O39</f>
        <v>7882.2150000000001</v>
      </c>
    </row>
    <row r="40" spans="1:16" ht="26.25" customHeight="1" x14ac:dyDescent="0.2">
      <c r="A40" s="13"/>
      <c r="B40" s="73"/>
      <c r="C40" s="71" t="s">
        <v>2334</v>
      </c>
      <c r="D40" s="76" t="s">
        <v>56</v>
      </c>
      <c r="E40" s="12">
        <v>44524</v>
      </c>
      <c r="F40" s="74" t="s">
        <v>1971</v>
      </c>
      <c r="G40" s="12">
        <v>44527</v>
      </c>
      <c r="H40" s="75" t="s">
        <v>1972</v>
      </c>
      <c r="I40" s="15">
        <v>50</v>
      </c>
      <c r="J40" s="15">
        <v>40</v>
      </c>
      <c r="K40" s="15">
        <v>10</v>
      </c>
      <c r="L40" s="15">
        <v>3</v>
      </c>
      <c r="M40" s="79">
        <v>5</v>
      </c>
      <c r="N40" s="94">
        <v>5</v>
      </c>
      <c r="O40" s="63">
        <v>2530</v>
      </c>
      <c r="P40" s="64">
        <f>Table22457891011234567891011121314151617181920212223242526272829303132333438244454647484950515253626364656667686970345[[#This Row],[PEMBULATAN]]*O40</f>
        <v>12650</v>
      </c>
    </row>
    <row r="41" spans="1:16" ht="26.25" customHeight="1" x14ac:dyDescent="0.2">
      <c r="A41" s="13"/>
      <c r="B41" s="73"/>
      <c r="C41" s="71" t="s">
        <v>2335</v>
      </c>
      <c r="D41" s="76" t="s">
        <v>56</v>
      </c>
      <c r="E41" s="12">
        <v>44524</v>
      </c>
      <c r="F41" s="74" t="s">
        <v>1971</v>
      </c>
      <c r="G41" s="12">
        <v>44527</v>
      </c>
      <c r="H41" s="75" t="s">
        <v>1972</v>
      </c>
      <c r="I41" s="15">
        <v>150</v>
      </c>
      <c r="J41" s="15">
        <v>22</v>
      </c>
      <c r="K41" s="15">
        <v>11</v>
      </c>
      <c r="L41" s="15">
        <v>9</v>
      </c>
      <c r="M41" s="79">
        <v>9.0749999999999993</v>
      </c>
      <c r="N41" s="94">
        <v>9.0749999999999993</v>
      </c>
      <c r="O41" s="63">
        <v>2530</v>
      </c>
      <c r="P41" s="64">
        <f>Table22457891011234567891011121314151617181920212223242526272829303132333438244454647484950515253626364656667686970345[[#This Row],[PEMBULATAN]]*O41</f>
        <v>22959.75</v>
      </c>
    </row>
    <row r="42" spans="1:16" ht="26.25" customHeight="1" x14ac:dyDescent="0.2">
      <c r="A42" s="13"/>
      <c r="B42" s="73"/>
      <c r="C42" s="71" t="s">
        <v>2336</v>
      </c>
      <c r="D42" s="76" t="s">
        <v>56</v>
      </c>
      <c r="E42" s="12">
        <v>44524</v>
      </c>
      <c r="F42" s="74" t="s">
        <v>1971</v>
      </c>
      <c r="G42" s="12">
        <v>44527</v>
      </c>
      <c r="H42" s="75" t="s">
        <v>1972</v>
      </c>
      <c r="I42" s="15">
        <v>77</v>
      </c>
      <c r="J42" s="15">
        <v>46</v>
      </c>
      <c r="K42" s="15">
        <v>12</v>
      </c>
      <c r="L42" s="15">
        <v>2</v>
      </c>
      <c r="M42" s="79">
        <v>10.625999999999999</v>
      </c>
      <c r="N42" s="94">
        <v>10.625999999999999</v>
      </c>
      <c r="O42" s="63">
        <v>2530</v>
      </c>
      <c r="P42" s="64">
        <f>Table22457891011234567891011121314151617181920212223242526272829303132333438244454647484950515253626364656667686970345[[#This Row],[PEMBULATAN]]*O42</f>
        <v>26883.78</v>
      </c>
    </row>
    <row r="43" spans="1:16" ht="26.25" customHeight="1" x14ac:dyDescent="0.2">
      <c r="A43" s="13"/>
      <c r="B43" s="73"/>
      <c r="C43" s="71" t="s">
        <v>2337</v>
      </c>
      <c r="D43" s="76" t="s">
        <v>56</v>
      </c>
      <c r="E43" s="12">
        <v>44524</v>
      </c>
      <c r="F43" s="74" t="s">
        <v>1971</v>
      </c>
      <c r="G43" s="12">
        <v>44527</v>
      </c>
      <c r="H43" s="75" t="s">
        <v>1972</v>
      </c>
      <c r="I43" s="15">
        <v>60</v>
      </c>
      <c r="J43" s="15">
        <v>46</v>
      </c>
      <c r="K43" s="15">
        <v>46</v>
      </c>
      <c r="L43" s="15">
        <v>16</v>
      </c>
      <c r="M43" s="79">
        <v>31.74</v>
      </c>
      <c r="N43" s="94">
        <v>31.74</v>
      </c>
      <c r="O43" s="63">
        <v>2530</v>
      </c>
      <c r="P43" s="64">
        <f>Table22457891011234567891011121314151617181920212223242526272829303132333438244454647484950515253626364656667686970345[[#This Row],[PEMBULATAN]]*O43</f>
        <v>80302.2</v>
      </c>
    </row>
    <row r="44" spans="1:16" ht="26.25" customHeight="1" x14ac:dyDescent="0.2">
      <c r="A44" s="13"/>
      <c r="B44" s="73"/>
      <c r="C44" s="71" t="s">
        <v>2338</v>
      </c>
      <c r="D44" s="76" t="s">
        <v>56</v>
      </c>
      <c r="E44" s="12">
        <v>44524</v>
      </c>
      <c r="F44" s="74" t="s">
        <v>1971</v>
      </c>
      <c r="G44" s="12">
        <v>44527</v>
      </c>
      <c r="H44" s="75" t="s">
        <v>1972</v>
      </c>
      <c r="I44" s="15">
        <v>36</v>
      </c>
      <c r="J44" s="15">
        <v>30</v>
      </c>
      <c r="K44" s="15">
        <v>26</v>
      </c>
      <c r="L44" s="15">
        <v>7</v>
      </c>
      <c r="M44" s="79">
        <v>7.02</v>
      </c>
      <c r="N44" s="94">
        <v>7.02</v>
      </c>
      <c r="O44" s="63">
        <v>2530</v>
      </c>
      <c r="P44" s="64">
        <f>Table22457891011234567891011121314151617181920212223242526272829303132333438244454647484950515253626364656667686970345[[#This Row],[PEMBULATAN]]*O44</f>
        <v>17760.599999999999</v>
      </c>
    </row>
    <row r="45" spans="1:16" ht="26.25" customHeight="1" x14ac:dyDescent="0.2">
      <c r="A45" s="13"/>
      <c r="B45" s="73"/>
      <c r="C45" s="71" t="s">
        <v>2339</v>
      </c>
      <c r="D45" s="76" t="s">
        <v>56</v>
      </c>
      <c r="E45" s="12">
        <v>44524</v>
      </c>
      <c r="F45" s="74" t="s">
        <v>1971</v>
      </c>
      <c r="G45" s="12">
        <v>44527</v>
      </c>
      <c r="H45" s="75" t="s">
        <v>1972</v>
      </c>
      <c r="I45" s="15">
        <v>102</v>
      </c>
      <c r="J45" s="15">
        <v>34</v>
      </c>
      <c r="K45" s="15">
        <v>35</v>
      </c>
      <c r="L45" s="15">
        <v>20</v>
      </c>
      <c r="M45" s="79">
        <v>30.344999999999999</v>
      </c>
      <c r="N45" s="94">
        <v>31</v>
      </c>
      <c r="O45" s="63">
        <v>2530</v>
      </c>
      <c r="P45" s="64">
        <f>Table22457891011234567891011121314151617181920212223242526272829303132333438244454647484950515253626364656667686970345[[#This Row],[PEMBULATAN]]*O45</f>
        <v>78430</v>
      </c>
    </row>
    <row r="46" spans="1:16" ht="26.25" customHeight="1" x14ac:dyDescent="0.2">
      <c r="A46" s="13"/>
      <c r="B46" s="73"/>
      <c r="C46" s="71" t="s">
        <v>2340</v>
      </c>
      <c r="D46" s="76" t="s">
        <v>56</v>
      </c>
      <c r="E46" s="12">
        <v>44524</v>
      </c>
      <c r="F46" s="74" t="s">
        <v>1971</v>
      </c>
      <c r="G46" s="12">
        <v>44527</v>
      </c>
      <c r="H46" s="75" t="s">
        <v>1972</v>
      </c>
      <c r="I46" s="15">
        <v>70</v>
      </c>
      <c r="J46" s="15">
        <v>52</v>
      </c>
      <c r="K46" s="15">
        <v>10</v>
      </c>
      <c r="L46" s="15">
        <v>9</v>
      </c>
      <c r="M46" s="79">
        <v>9.1</v>
      </c>
      <c r="N46" s="94">
        <v>9.1</v>
      </c>
      <c r="O46" s="63">
        <v>2530</v>
      </c>
      <c r="P46" s="64">
        <f>Table22457891011234567891011121314151617181920212223242526272829303132333438244454647484950515253626364656667686970345[[#This Row],[PEMBULATAN]]*O46</f>
        <v>23023</v>
      </c>
    </row>
    <row r="47" spans="1:16" ht="26.25" customHeight="1" x14ac:dyDescent="0.2">
      <c r="A47" s="13"/>
      <c r="B47" s="73"/>
      <c r="C47" s="71" t="s">
        <v>2341</v>
      </c>
      <c r="D47" s="76" t="s">
        <v>56</v>
      </c>
      <c r="E47" s="12">
        <v>44524</v>
      </c>
      <c r="F47" s="74" t="s">
        <v>1971</v>
      </c>
      <c r="G47" s="12">
        <v>44527</v>
      </c>
      <c r="H47" s="75" t="s">
        <v>1972</v>
      </c>
      <c r="I47" s="15">
        <v>107</v>
      </c>
      <c r="J47" s="15">
        <v>67</v>
      </c>
      <c r="K47" s="15">
        <v>10</v>
      </c>
      <c r="L47" s="15">
        <v>12</v>
      </c>
      <c r="M47" s="79">
        <v>17.922499999999999</v>
      </c>
      <c r="N47" s="94">
        <v>17.922499999999999</v>
      </c>
      <c r="O47" s="63">
        <v>2530</v>
      </c>
      <c r="P47" s="64">
        <f>Table22457891011234567891011121314151617181920212223242526272829303132333438244454647484950515253626364656667686970345[[#This Row],[PEMBULATAN]]*O47</f>
        <v>45343.924999999996</v>
      </c>
    </row>
    <row r="48" spans="1:16" ht="26.25" customHeight="1" x14ac:dyDescent="0.2">
      <c r="A48" s="13"/>
      <c r="B48" s="73"/>
      <c r="C48" s="71" t="s">
        <v>2342</v>
      </c>
      <c r="D48" s="76" t="s">
        <v>56</v>
      </c>
      <c r="E48" s="12">
        <v>44524</v>
      </c>
      <c r="F48" s="74" t="s">
        <v>1971</v>
      </c>
      <c r="G48" s="12">
        <v>44527</v>
      </c>
      <c r="H48" s="75" t="s">
        <v>1972</v>
      </c>
      <c r="I48" s="15">
        <v>51</v>
      </c>
      <c r="J48" s="15">
        <v>36</v>
      </c>
      <c r="K48" s="15">
        <v>23</v>
      </c>
      <c r="L48" s="15">
        <v>8</v>
      </c>
      <c r="M48" s="79">
        <v>10.557</v>
      </c>
      <c r="N48" s="94">
        <v>10.557</v>
      </c>
      <c r="O48" s="63">
        <v>2530</v>
      </c>
      <c r="P48" s="64">
        <f>Table22457891011234567891011121314151617181920212223242526272829303132333438244454647484950515253626364656667686970345[[#This Row],[PEMBULATAN]]*O48</f>
        <v>26709.210000000003</v>
      </c>
    </row>
    <row r="49" spans="1:16" ht="26.25" customHeight="1" x14ac:dyDescent="0.2">
      <c r="A49" s="13"/>
      <c r="B49" s="73"/>
      <c r="C49" s="71" t="s">
        <v>2343</v>
      </c>
      <c r="D49" s="76" t="s">
        <v>56</v>
      </c>
      <c r="E49" s="12">
        <v>44524</v>
      </c>
      <c r="F49" s="74" t="s">
        <v>1971</v>
      </c>
      <c r="G49" s="12">
        <v>44527</v>
      </c>
      <c r="H49" s="75" t="s">
        <v>1972</v>
      </c>
      <c r="I49" s="15">
        <v>78</v>
      </c>
      <c r="J49" s="15">
        <v>55</v>
      </c>
      <c r="K49" s="15">
        <v>26</v>
      </c>
      <c r="L49" s="15">
        <v>12</v>
      </c>
      <c r="M49" s="79">
        <v>27.885000000000002</v>
      </c>
      <c r="N49" s="94">
        <v>27.885000000000002</v>
      </c>
      <c r="O49" s="63">
        <v>2530</v>
      </c>
      <c r="P49" s="64">
        <f>Table22457891011234567891011121314151617181920212223242526272829303132333438244454647484950515253626364656667686970345[[#This Row],[PEMBULATAN]]*O49</f>
        <v>70549.05</v>
      </c>
    </row>
    <row r="50" spans="1:16" ht="26.25" customHeight="1" x14ac:dyDescent="0.2">
      <c r="A50" s="13"/>
      <c r="B50" s="73"/>
      <c r="C50" s="71" t="s">
        <v>2344</v>
      </c>
      <c r="D50" s="76" t="s">
        <v>56</v>
      </c>
      <c r="E50" s="12">
        <v>44524</v>
      </c>
      <c r="F50" s="74" t="s">
        <v>1971</v>
      </c>
      <c r="G50" s="12">
        <v>44527</v>
      </c>
      <c r="H50" s="75" t="s">
        <v>1972</v>
      </c>
      <c r="I50" s="15">
        <v>39</v>
      </c>
      <c r="J50" s="15">
        <v>32</v>
      </c>
      <c r="K50" s="15">
        <v>35</v>
      </c>
      <c r="L50" s="15">
        <v>14</v>
      </c>
      <c r="M50" s="79">
        <v>10.92</v>
      </c>
      <c r="N50" s="94">
        <v>14</v>
      </c>
      <c r="O50" s="63">
        <v>2530</v>
      </c>
      <c r="P50" s="64">
        <f>Table22457891011234567891011121314151617181920212223242526272829303132333438244454647484950515253626364656667686970345[[#This Row],[PEMBULATAN]]*O50</f>
        <v>35420</v>
      </c>
    </row>
    <row r="51" spans="1:16" ht="26.25" customHeight="1" x14ac:dyDescent="0.2">
      <c r="A51" s="13"/>
      <c r="B51" s="73"/>
      <c r="C51" s="71" t="s">
        <v>2345</v>
      </c>
      <c r="D51" s="76" t="s">
        <v>56</v>
      </c>
      <c r="E51" s="12">
        <v>44524</v>
      </c>
      <c r="F51" s="74" t="s">
        <v>1971</v>
      </c>
      <c r="G51" s="12">
        <v>44527</v>
      </c>
      <c r="H51" s="75" t="s">
        <v>1972</v>
      </c>
      <c r="I51" s="15">
        <v>61</v>
      </c>
      <c r="J51" s="15">
        <v>41</v>
      </c>
      <c r="K51" s="15">
        <v>12</v>
      </c>
      <c r="L51" s="15">
        <v>2</v>
      </c>
      <c r="M51" s="79">
        <v>7.5030000000000001</v>
      </c>
      <c r="N51" s="94">
        <v>7.5030000000000001</v>
      </c>
      <c r="O51" s="63">
        <v>2530</v>
      </c>
      <c r="P51" s="64">
        <f>Table22457891011234567891011121314151617181920212223242526272829303132333438244454647484950515253626364656667686970345[[#This Row],[PEMBULATAN]]*O51</f>
        <v>18982.59</v>
      </c>
    </row>
    <row r="52" spans="1:16" ht="26.25" customHeight="1" x14ac:dyDescent="0.2">
      <c r="A52" s="13"/>
      <c r="B52" s="73"/>
      <c r="C52" s="71" t="s">
        <v>2346</v>
      </c>
      <c r="D52" s="76" t="s">
        <v>56</v>
      </c>
      <c r="E52" s="12">
        <v>44524</v>
      </c>
      <c r="F52" s="74" t="s">
        <v>1971</v>
      </c>
      <c r="G52" s="12">
        <v>44527</v>
      </c>
      <c r="H52" s="75" t="s">
        <v>1972</v>
      </c>
      <c r="I52" s="15">
        <v>40</v>
      </c>
      <c r="J52" s="15">
        <v>30</v>
      </c>
      <c r="K52" s="15">
        <v>32</v>
      </c>
      <c r="L52" s="15">
        <v>7</v>
      </c>
      <c r="M52" s="79">
        <v>9.6</v>
      </c>
      <c r="N52" s="94">
        <v>9.6</v>
      </c>
      <c r="O52" s="63">
        <v>2530</v>
      </c>
      <c r="P52" s="64">
        <f>Table22457891011234567891011121314151617181920212223242526272829303132333438244454647484950515253626364656667686970345[[#This Row],[PEMBULATAN]]*O52</f>
        <v>24288</v>
      </c>
    </row>
    <row r="53" spans="1:16" ht="26.25" customHeight="1" x14ac:dyDescent="0.2">
      <c r="A53" s="13"/>
      <c r="B53" s="73"/>
      <c r="C53" s="71" t="s">
        <v>2347</v>
      </c>
      <c r="D53" s="76" t="s">
        <v>56</v>
      </c>
      <c r="E53" s="12">
        <v>44524</v>
      </c>
      <c r="F53" s="74" t="s">
        <v>1971</v>
      </c>
      <c r="G53" s="12">
        <v>44527</v>
      </c>
      <c r="H53" s="75" t="s">
        <v>1972</v>
      </c>
      <c r="I53" s="15">
        <v>65</v>
      </c>
      <c r="J53" s="15">
        <v>51</v>
      </c>
      <c r="K53" s="15">
        <v>36</v>
      </c>
      <c r="L53" s="15">
        <v>10</v>
      </c>
      <c r="M53" s="79">
        <v>29.835000000000001</v>
      </c>
      <c r="N53" s="94">
        <v>29.835000000000001</v>
      </c>
      <c r="O53" s="63">
        <v>2530</v>
      </c>
      <c r="P53" s="64">
        <f>Table22457891011234567891011121314151617181920212223242526272829303132333438244454647484950515253626364656667686970345[[#This Row],[PEMBULATAN]]*O53</f>
        <v>75482.55</v>
      </c>
    </row>
    <row r="54" spans="1:16" ht="26.25" customHeight="1" x14ac:dyDescent="0.2">
      <c r="A54" s="13"/>
      <c r="B54" s="73"/>
      <c r="C54" s="71" t="s">
        <v>2348</v>
      </c>
      <c r="D54" s="76" t="s">
        <v>56</v>
      </c>
      <c r="E54" s="12">
        <v>44524</v>
      </c>
      <c r="F54" s="74" t="s">
        <v>1971</v>
      </c>
      <c r="G54" s="12">
        <v>44527</v>
      </c>
      <c r="H54" s="75" t="s">
        <v>1972</v>
      </c>
      <c r="I54" s="15">
        <v>52</v>
      </c>
      <c r="J54" s="15">
        <v>35</v>
      </c>
      <c r="K54" s="15">
        <v>30</v>
      </c>
      <c r="L54" s="15">
        <v>6</v>
      </c>
      <c r="M54" s="79">
        <v>13.65</v>
      </c>
      <c r="N54" s="94">
        <v>13.65</v>
      </c>
      <c r="O54" s="63">
        <v>2530</v>
      </c>
      <c r="P54" s="64">
        <f>Table22457891011234567891011121314151617181920212223242526272829303132333438244454647484950515253626364656667686970345[[#This Row],[PEMBULATAN]]*O54</f>
        <v>34534.5</v>
      </c>
    </row>
    <row r="55" spans="1:16" ht="26.25" customHeight="1" x14ac:dyDescent="0.2">
      <c r="A55" s="13"/>
      <c r="B55" s="73"/>
      <c r="C55" s="71" t="s">
        <v>2349</v>
      </c>
      <c r="D55" s="76" t="s">
        <v>56</v>
      </c>
      <c r="E55" s="12">
        <v>44524</v>
      </c>
      <c r="F55" s="74" t="s">
        <v>1971</v>
      </c>
      <c r="G55" s="12">
        <v>44527</v>
      </c>
      <c r="H55" s="75" t="s">
        <v>1972</v>
      </c>
      <c r="I55" s="15">
        <v>118</v>
      </c>
      <c r="J55" s="15">
        <v>31</v>
      </c>
      <c r="K55" s="15">
        <v>31</v>
      </c>
      <c r="L55" s="15">
        <v>9</v>
      </c>
      <c r="M55" s="79">
        <v>28.349499999999999</v>
      </c>
      <c r="N55" s="94">
        <v>29</v>
      </c>
      <c r="O55" s="63">
        <v>2530</v>
      </c>
      <c r="P55" s="64">
        <f>Table22457891011234567891011121314151617181920212223242526272829303132333438244454647484950515253626364656667686970345[[#This Row],[PEMBULATAN]]*O55</f>
        <v>73370</v>
      </c>
    </row>
    <row r="56" spans="1:16" ht="26.25" customHeight="1" x14ac:dyDescent="0.2">
      <c r="A56" s="13"/>
      <c r="B56" s="73"/>
      <c r="C56" s="71" t="s">
        <v>2350</v>
      </c>
      <c r="D56" s="76" t="s">
        <v>56</v>
      </c>
      <c r="E56" s="12">
        <v>44524</v>
      </c>
      <c r="F56" s="74" t="s">
        <v>1971</v>
      </c>
      <c r="G56" s="12">
        <v>44527</v>
      </c>
      <c r="H56" s="75" t="s">
        <v>1972</v>
      </c>
      <c r="I56" s="15">
        <v>98</v>
      </c>
      <c r="J56" s="15">
        <v>36</v>
      </c>
      <c r="K56" s="15">
        <v>7</v>
      </c>
      <c r="L56" s="15">
        <v>4</v>
      </c>
      <c r="M56" s="79">
        <v>6.1740000000000004</v>
      </c>
      <c r="N56" s="94">
        <v>6.1740000000000004</v>
      </c>
      <c r="O56" s="63">
        <v>2530</v>
      </c>
      <c r="P56" s="64">
        <f>Table22457891011234567891011121314151617181920212223242526272829303132333438244454647484950515253626364656667686970345[[#This Row],[PEMBULATAN]]*O56</f>
        <v>15620.220000000001</v>
      </c>
    </row>
    <row r="57" spans="1:16" ht="26.25" customHeight="1" x14ac:dyDescent="0.2">
      <c r="A57" s="13"/>
      <c r="B57" s="73"/>
      <c r="C57" s="71" t="s">
        <v>2351</v>
      </c>
      <c r="D57" s="76" t="s">
        <v>56</v>
      </c>
      <c r="E57" s="12">
        <v>44524</v>
      </c>
      <c r="F57" s="74" t="s">
        <v>1971</v>
      </c>
      <c r="G57" s="12">
        <v>44527</v>
      </c>
      <c r="H57" s="75" t="s">
        <v>1972</v>
      </c>
      <c r="I57" s="15">
        <v>40</v>
      </c>
      <c r="J57" s="15">
        <v>24</v>
      </c>
      <c r="K57" s="15">
        <v>20</v>
      </c>
      <c r="L57" s="15">
        <v>4</v>
      </c>
      <c r="M57" s="79">
        <v>4.8</v>
      </c>
      <c r="N57" s="94">
        <v>4.8</v>
      </c>
      <c r="O57" s="63">
        <v>2530</v>
      </c>
      <c r="P57" s="64">
        <f>Table22457891011234567891011121314151617181920212223242526272829303132333438244454647484950515253626364656667686970345[[#This Row],[PEMBULATAN]]*O57</f>
        <v>12144</v>
      </c>
    </row>
    <row r="58" spans="1:16" ht="26.25" customHeight="1" x14ac:dyDescent="0.2">
      <c r="A58" s="13"/>
      <c r="B58" s="73"/>
      <c r="C58" s="71" t="s">
        <v>2352</v>
      </c>
      <c r="D58" s="76" t="s">
        <v>56</v>
      </c>
      <c r="E58" s="12">
        <v>44524</v>
      </c>
      <c r="F58" s="74" t="s">
        <v>1971</v>
      </c>
      <c r="G58" s="12">
        <v>44527</v>
      </c>
      <c r="H58" s="75" t="s">
        <v>1972</v>
      </c>
      <c r="I58" s="15">
        <v>77</v>
      </c>
      <c r="J58" s="15">
        <v>43</v>
      </c>
      <c r="K58" s="15">
        <v>12</v>
      </c>
      <c r="L58" s="15">
        <v>3</v>
      </c>
      <c r="M58" s="79">
        <v>9.9329999999999998</v>
      </c>
      <c r="N58" s="94">
        <v>9.9329999999999998</v>
      </c>
      <c r="O58" s="63">
        <v>2530</v>
      </c>
      <c r="P58" s="64">
        <f>Table22457891011234567891011121314151617181920212223242526272829303132333438244454647484950515253626364656667686970345[[#This Row],[PEMBULATAN]]*O58</f>
        <v>25130.489999999998</v>
      </c>
    </row>
    <row r="59" spans="1:16" ht="26.25" customHeight="1" x14ac:dyDescent="0.2">
      <c r="A59" s="13"/>
      <c r="B59" s="73"/>
      <c r="C59" s="71" t="s">
        <v>2353</v>
      </c>
      <c r="D59" s="76" t="s">
        <v>56</v>
      </c>
      <c r="E59" s="12">
        <v>44524</v>
      </c>
      <c r="F59" s="74" t="s">
        <v>1971</v>
      </c>
      <c r="G59" s="12">
        <v>44527</v>
      </c>
      <c r="H59" s="75" t="s">
        <v>1972</v>
      </c>
      <c r="I59" s="15">
        <v>49</v>
      </c>
      <c r="J59" s="15">
        <v>23</v>
      </c>
      <c r="K59" s="15">
        <v>22</v>
      </c>
      <c r="L59" s="15">
        <v>2</v>
      </c>
      <c r="M59" s="79">
        <v>6.1985000000000001</v>
      </c>
      <c r="N59" s="94">
        <v>6.1985000000000001</v>
      </c>
      <c r="O59" s="63">
        <v>2530</v>
      </c>
      <c r="P59" s="64">
        <f>Table22457891011234567891011121314151617181920212223242526272829303132333438244454647484950515253626364656667686970345[[#This Row],[PEMBULATAN]]*O59</f>
        <v>15682.205</v>
      </c>
    </row>
    <row r="60" spans="1:16" ht="26.25" customHeight="1" x14ac:dyDescent="0.2">
      <c r="A60" s="13"/>
      <c r="B60" s="73"/>
      <c r="C60" s="71" t="s">
        <v>2354</v>
      </c>
      <c r="D60" s="76" t="s">
        <v>56</v>
      </c>
      <c r="E60" s="12">
        <v>44524</v>
      </c>
      <c r="F60" s="74" t="s">
        <v>1971</v>
      </c>
      <c r="G60" s="12">
        <v>44527</v>
      </c>
      <c r="H60" s="75" t="s">
        <v>1972</v>
      </c>
      <c r="I60" s="15">
        <v>47</v>
      </c>
      <c r="J60" s="15">
        <v>40</v>
      </c>
      <c r="K60" s="15">
        <v>26</v>
      </c>
      <c r="L60" s="15">
        <v>5</v>
      </c>
      <c r="M60" s="79">
        <v>12.22</v>
      </c>
      <c r="N60" s="94">
        <v>12.22</v>
      </c>
      <c r="O60" s="63">
        <v>2530</v>
      </c>
      <c r="P60" s="64">
        <f>Table22457891011234567891011121314151617181920212223242526272829303132333438244454647484950515253626364656667686970345[[#This Row],[PEMBULATAN]]*O60</f>
        <v>30916.600000000002</v>
      </c>
    </row>
    <row r="61" spans="1:16" ht="26.25" customHeight="1" x14ac:dyDescent="0.2">
      <c r="A61" s="13"/>
      <c r="B61" s="73"/>
      <c r="C61" s="71" t="s">
        <v>2355</v>
      </c>
      <c r="D61" s="76" t="s">
        <v>56</v>
      </c>
      <c r="E61" s="12">
        <v>44524</v>
      </c>
      <c r="F61" s="74" t="s">
        <v>1971</v>
      </c>
      <c r="G61" s="12">
        <v>44527</v>
      </c>
      <c r="H61" s="75" t="s">
        <v>1972</v>
      </c>
      <c r="I61" s="15">
        <v>71</v>
      </c>
      <c r="J61" s="15">
        <v>25</v>
      </c>
      <c r="K61" s="15">
        <v>13</v>
      </c>
      <c r="L61" s="15">
        <v>2</v>
      </c>
      <c r="M61" s="79">
        <v>5.7687499999999998</v>
      </c>
      <c r="N61" s="94">
        <v>5.7687499999999998</v>
      </c>
      <c r="O61" s="63">
        <v>2530</v>
      </c>
      <c r="P61" s="64">
        <f>Table22457891011234567891011121314151617181920212223242526272829303132333438244454647484950515253626364656667686970345[[#This Row],[PEMBULATAN]]*O61</f>
        <v>14594.9375</v>
      </c>
    </row>
    <row r="62" spans="1:16" ht="26.25" customHeight="1" x14ac:dyDescent="0.2">
      <c r="A62" s="13"/>
      <c r="B62" s="73"/>
      <c r="C62" s="71" t="s">
        <v>2356</v>
      </c>
      <c r="D62" s="76" t="s">
        <v>56</v>
      </c>
      <c r="E62" s="12">
        <v>44524</v>
      </c>
      <c r="F62" s="74" t="s">
        <v>1971</v>
      </c>
      <c r="G62" s="12">
        <v>44527</v>
      </c>
      <c r="H62" s="75" t="s">
        <v>1972</v>
      </c>
      <c r="I62" s="15">
        <v>42</v>
      </c>
      <c r="J62" s="15">
        <v>30</v>
      </c>
      <c r="K62" s="15">
        <v>12</v>
      </c>
      <c r="L62" s="15">
        <v>3</v>
      </c>
      <c r="M62" s="79">
        <v>3.78</v>
      </c>
      <c r="N62" s="94">
        <v>3.78</v>
      </c>
      <c r="O62" s="63">
        <v>2530</v>
      </c>
      <c r="P62" s="64">
        <f>Table22457891011234567891011121314151617181920212223242526272829303132333438244454647484950515253626364656667686970345[[#This Row],[PEMBULATAN]]*O62</f>
        <v>9563.4</v>
      </c>
    </row>
    <row r="63" spans="1:16" ht="26.25" customHeight="1" x14ac:dyDescent="0.2">
      <c r="A63" s="13"/>
      <c r="B63" s="73"/>
      <c r="C63" s="71" t="s">
        <v>2357</v>
      </c>
      <c r="D63" s="76" t="s">
        <v>56</v>
      </c>
      <c r="E63" s="12">
        <v>44524</v>
      </c>
      <c r="F63" s="74" t="s">
        <v>1971</v>
      </c>
      <c r="G63" s="12">
        <v>44527</v>
      </c>
      <c r="H63" s="75" t="s">
        <v>1972</v>
      </c>
      <c r="I63" s="15">
        <v>57</v>
      </c>
      <c r="J63" s="15">
        <v>35</v>
      </c>
      <c r="K63" s="15">
        <v>18</v>
      </c>
      <c r="L63" s="15">
        <v>7</v>
      </c>
      <c r="M63" s="79">
        <v>8.9774999999999991</v>
      </c>
      <c r="N63" s="94">
        <v>8.9774999999999991</v>
      </c>
      <c r="O63" s="63">
        <v>2530</v>
      </c>
      <c r="P63" s="64">
        <f>Table22457891011234567891011121314151617181920212223242526272829303132333438244454647484950515253626364656667686970345[[#This Row],[PEMBULATAN]]*O63</f>
        <v>22713.074999999997</v>
      </c>
    </row>
    <row r="64" spans="1:16" ht="26.25" customHeight="1" x14ac:dyDescent="0.2">
      <c r="A64" s="13"/>
      <c r="B64" s="73"/>
      <c r="C64" s="71" t="s">
        <v>2358</v>
      </c>
      <c r="D64" s="76" t="s">
        <v>56</v>
      </c>
      <c r="E64" s="12">
        <v>44524</v>
      </c>
      <c r="F64" s="74" t="s">
        <v>1971</v>
      </c>
      <c r="G64" s="12">
        <v>44527</v>
      </c>
      <c r="H64" s="75" t="s">
        <v>1972</v>
      </c>
      <c r="I64" s="15">
        <v>40</v>
      </c>
      <c r="J64" s="15">
        <v>35</v>
      </c>
      <c r="K64" s="15">
        <v>24</v>
      </c>
      <c r="L64" s="15">
        <v>7</v>
      </c>
      <c r="M64" s="79">
        <v>8.4</v>
      </c>
      <c r="N64" s="94">
        <v>9</v>
      </c>
      <c r="O64" s="63">
        <v>2530</v>
      </c>
      <c r="P64" s="64">
        <f>Table22457891011234567891011121314151617181920212223242526272829303132333438244454647484950515253626364656667686970345[[#This Row],[PEMBULATAN]]*O64</f>
        <v>22770</v>
      </c>
    </row>
    <row r="65" spans="1:16" ht="26.25" customHeight="1" x14ac:dyDescent="0.2">
      <c r="A65" s="13"/>
      <c r="B65" s="73"/>
      <c r="C65" s="71" t="s">
        <v>2359</v>
      </c>
      <c r="D65" s="76" t="s">
        <v>56</v>
      </c>
      <c r="E65" s="12">
        <v>44524</v>
      </c>
      <c r="F65" s="74" t="s">
        <v>1971</v>
      </c>
      <c r="G65" s="12">
        <v>44527</v>
      </c>
      <c r="H65" s="75" t="s">
        <v>1972</v>
      </c>
      <c r="I65" s="15">
        <v>53</v>
      </c>
      <c r="J65" s="15">
        <v>50</v>
      </c>
      <c r="K65" s="15">
        <v>14</v>
      </c>
      <c r="L65" s="15">
        <v>2</v>
      </c>
      <c r="M65" s="79">
        <v>9.2750000000000004</v>
      </c>
      <c r="N65" s="94">
        <v>9.2750000000000004</v>
      </c>
      <c r="O65" s="63">
        <v>2530</v>
      </c>
      <c r="P65" s="64">
        <f>Table22457891011234567891011121314151617181920212223242526272829303132333438244454647484950515253626364656667686970345[[#This Row],[PEMBULATAN]]*O65</f>
        <v>23465.75</v>
      </c>
    </row>
    <row r="66" spans="1:16" ht="26.25" customHeight="1" x14ac:dyDescent="0.2">
      <c r="A66" s="13"/>
      <c r="B66" s="73"/>
      <c r="C66" s="71" t="s">
        <v>2360</v>
      </c>
      <c r="D66" s="76" t="s">
        <v>56</v>
      </c>
      <c r="E66" s="12">
        <v>44524</v>
      </c>
      <c r="F66" s="74" t="s">
        <v>1971</v>
      </c>
      <c r="G66" s="12">
        <v>44527</v>
      </c>
      <c r="H66" s="75" t="s">
        <v>1972</v>
      </c>
      <c r="I66" s="15">
        <v>78</v>
      </c>
      <c r="J66" s="15">
        <v>18</v>
      </c>
      <c r="K66" s="15">
        <v>12</v>
      </c>
      <c r="L66" s="15">
        <v>4</v>
      </c>
      <c r="M66" s="79">
        <v>4.2119999999999997</v>
      </c>
      <c r="N66" s="94">
        <v>4.2119999999999997</v>
      </c>
      <c r="O66" s="63">
        <v>2530</v>
      </c>
      <c r="P66" s="64">
        <f>Table22457891011234567891011121314151617181920212223242526272829303132333438244454647484950515253626364656667686970345[[#This Row],[PEMBULATAN]]*O66</f>
        <v>10656.359999999999</v>
      </c>
    </row>
    <row r="67" spans="1:16" ht="26.25" customHeight="1" x14ac:dyDescent="0.2">
      <c r="A67" s="13"/>
      <c r="B67" s="73"/>
      <c r="C67" s="71" t="s">
        <v>2361</v>
      </c>
      <c r="D67" s="76" t="s">
        <v>56</v>
      </c>
      <c r="E67" s="12">
        <v>44524</v>
      </c>
      <c r="F67" s="74" t="s">
        <v>1971</v>
      </c>
      <c r="G67" s="12">
        <v>44527</v>
      </c>
      <c r="H67" s="75" t="s">
        <v>1972</v>
      </c>
      <c r="I67" s="15">
        <v>34</v>
      </c>
      <c r="J67" s="15">
        <v>25</v>
      </c>
      <c r="K67" s="15">
        <v>20</v>
      </c>
      <c r="L67" s="15">
        <v>1</v>
      </c>
      <c r="M67" s="79">
        <v>4.25</v>
      </c>
      <c r="N67" s="94">
        <v>4.25</v>
      </c>
      <c r="O67" s="63">
        <v>2530</v>
      </c>
      <c r="P67" s="64">
        <f>Table22457891011234567891011121314151617181920212223242526272829303132333438244454647484950515253626364656667686970345[[#This Row],[PEMBULATAN]]*O67</f>
        <v>10752.5</v>
      </c>
    </row>
    <row r="68" spans="1:16" ht="26.25" customHeight="1" x14ac:dyDescent="0.2">
      <c r="A68" s="13"/>
      <c r="B68" s="73"/>
      <c r="C68" s="71" t="s">
        <v>2362</v>
      </c>
      <c r="D68" s="76" t="s">
        <v>56</v>
      </c>
      <c r="E68" s="12">
        <v>44524</v>
      </c>
      <c r="F68" s="74" t="s">
        <v>1971</v>
      </c>
      <c r="G68" s="12">
        <v>44527</v>
      </c>
      <c r="H68" s="75" t="s">
        <v>1972</v>
      </c>
      <c r="I68" s="15">
        <v>30</v>
      </c>
      <c r="J68" s="15">
        <v>31</v>
      </c>
      <c r="K68" s="15">
        <v>22</v>
      </c>
      <c r="L68" s="15">
        <v>5</v>
      </c>
      <c r="M68" s="79">
        <v>5.1150000000000002</v>
      </c>
      <c r="N68" s="94">
        <v>5.1150000000000002</v>
      </c>
      <c r="O68" s="63">
        <v>2530</v>
      </c>
      <c r="P68" s="64">
        <f>Table22457891011234567891011121314151617181920212223242526272829303132333438244454647484950515253626364656667686970345[[#This Row],[PEMBULATAN]]*O68</f>
        <v>12940.95</v>
      </c>
    </row>
    <row r="69" spans="1:16" ht="26.25" customHeight="1" x14ac:dyDescent="0.2">
      <c r="A69" s="13"/>
      <c r="B69" s="73"/>
      <c r="C69" s="71" t="s">
        <v>2363</v>
      </c>
      <c r="D69" s="76" t="s">
        <v>56</v>
      </c>
      <c r="E69" s="12">
        <v>44524</v>
      </c>
      <c r="F69" s="74" t="s">
        <v>1971</v>
      </c>
      <c r="G69" s="12">
        <v>44527</v>
      </c>
      <c r="H69" s="75" t="s">
        <v>1972</v>
      </c>
      <c r="I69" s="15">
        <v>38</v>
      </c>
      <c r="J69" s="15">
        <v>26</v>
      </c>
      <c r="K69" s="15">
        <v>24</v>
      </c>
      <c r="L69" s="15">
        <v>5</v>
      </c>
      <c r="M69" s="79">
        <v>5.9279999999999999</v>
      </c>
      <c r="N69" s="94">
        <v>5.9279999999999999</v>
      </c>
      <c r="O69" s="63">
        <v>2530</v>
      </c>
      <c r="P69" s="64">
        <f>Table22457891011234567891011121314151617181920212223242526272829303132333438244454647484950515253626364656667686970345[[#This Row],[PEMBULATAN]]*O69</f>
        <v>14997.84</v>
      </c>
    </row>
    <row r="70" spans="1:16" ht="26.25" customHeight="1" x14ac:dyDescent="0.2">
      <c r="A70" s="13"/>
      <c r="B70" s="73"/>
      <c r="C70" s="71" t="s">
        <v>2364</v>
      </c>
      <c r="D70" s="76" t="s">
        <v>56</v>
      </c>
      <c r="E70" s="12">
        <v>44524</v>
      </c>
      <c r="F70" s="74" t="s">
        <v>1971</v>
      </c>
      <c r="G70" s="12">
        <v>44527</v>
      </c>
      <c r="H70" s="75" t="s">
        <v>1972</v>
      </c>
      <c r="I70" s="15">
        <v>58</v>
      </c>
      <c r="J70" s="15">
        <v>31</v>
      </c>
      <c r="K70" s="15">
        <v>45</v>
      </c>
      <c r="L70" s="15">
        <v>14</v>
      </c>
      <c r="M70" s="79">
        <v>20.227499999999999</v>
      </c>
      <c r="N70" s="94">
        <v>20.227499999999999</v>
      </c>
      <c r="O70" s="63">
        <v>2530</v>
      </c>
      <c r="P70" s="64">
        <f>Table22457891011234567891011121314151617181920212223242526272829303132333438244454647484950515253626364656667686970345[[#This Row],[PEMBULATAN]]*O70</f>
        <v>51175.574999999997</v>
      </c>
    </row>
    <row r="71" spans="1:16" ht="26.25" customHeight="1" x14ac:dyDescent="0.2">
      <c r="A71" s="13"/>
      <c r="B71" s="73"/>
      <c r="C71" s="71" t="s">
        <v>2365</v>
      </c>
      <c r="D71" s="76" t="s">
        <v>56</v>
      </c>
      <c r="E71" s="12">
        <v>44524</v>
      </c>
      <c r="F71" s="74" t="s">
        <v>1971</v>
      </c>
      <c r="G71" s="12">
        <v>44527</v>
      </c>
      <c r="H71" s="75" t="s">
        <v>1972</v>
      </c>
      <c r="I71" s="15">
        <v>66</v>
      </c>
      <c r="J71" s="15">
        <v>52</v>
      </c>
      <c r="K71" s="15">
        <v>22</v>
      </c>
      <c r="L71" s="15">
        <v>8</v>
      </c>
      <c r="M71" s="79">
        <v>18.876000000000001</v>
      </c>
      <c r="N71" s="94">
        <v>18.876000000000001</v>
      </c>
      <c r="O71" s="63">
        <v>2530</v>
      </c>
      <c r="P71" s="64">
        <f>Table22457891011234567891011121314151617181920212223242526272829303132333438244454647484950515253626364656667686970345[[#This Row],[PEMBULATAN]]*O71</f>
        <v>47756.280000000006</v>
      </c>
    </row>
    <row r="72" spans="1:16" ht="26.25" customHeight="1" x14ac:dyDescent="0.2">
      <c r="A72" s="13"/>
      <c r="B72" s="73"/>
      <c r="C72" s="71" t="s">
        <v>2366</v>
      </c>
      <c r="D72" s="76" t="s">
        <v>56</v>
      </c>
      <c r="E72" s="12">
        <v>44524</v>
      </c>
      <c r="F72" s="74" t="s">
        <v>1971</v>
      </c>
      <c r="G72" s="12">
        <v>44527</v>
      </c>
      <c r="H72" s="75" t="s">
        <v>1972</v>
      </c>
      <c r="I72" s="15">
        <v>78</v>
      </c>
      <c r="J72" s="15">
        <v>52</v>
      </c>
      <c r="K72" s="15">
        <v>20</v>
      </c>
      <c r="L72" s="15">
        <v>10</v>
      </c>
      <c r="M72" s="79">
        <v>20.28</v>
      </c>
      <c r="N72" s="94">
        <v>20.28</v>
      </c>
      <c r="O72" s="63">
        <v>2530</v>
      </c>
      <c r="P72" s="64">
        <f>Table22457891011234567891011121314151617181920212223242526272829303132333438244454647484950515253626364656667686970345[[#This Row],[PEMBULATAN]]*O72</f>
        <v>51308.4</v>
      </c>
    </row>
    <row r="73" spans="1:16" ht="26.25" customHeight="1" x14ac:dyDescent="0.2">
      <c r="A73" s="13"/>
      <c r="B73" s="73"/>
      <c r="C73" s="71" t="s">
        <v>2367</v>
      </c>
      <c r="D73" s="76" t="s">
        <v>56</v>
      </c>
      <c r="E73" s="12">
        <v>44524</v>
      </c>
      <c r="F73" s="74" t="s">
        <v>1971</v>
      </c>
      <c r="G73" s="12">
        <v>44527</v>
      </c>
      <c r="H73" s="75" t="s">
        <v>1972</v>
      </c>
      <c r="I73" s="15">
        <v>47</v>
      </c>
      <c r="J73" s="15">
        <v>44</v>
      </c>
      <c r="K73" s="15">
        <v>21</v>
      </c>
      <c r="L73" s="15">
        <v>5</v>
      </c>
      <c r="M73" s="79">
        <v>10.856999999999999</v>
      </c>
      <c r="N73" s="94">
        <v>10.856999999999999</v>
      </c>
      <c r="O73" s="63">
        <v>2530</v>
      </c>
      <c r="P73" s="64">
        <f>Table22457891011234567891011121314151617181920212223242526272829303132333438244454647484950515253626364656667686970345[[#This Row],[PEMBULATAN]]*O73</f>
        <v>27468.21</v>
      </c>
    </row>
    <row r="74" spans="1:16" ht="26.25" customHeight="1" x14ac:dyDescent="0.2">
      <c r="A74" s="13"/>
      <c r="B74" s="73"/>
      <c r="C74" s="71" t="s">
        <v>2368</v>
      </c>
      <c r="D74" s="76" t="s">
        <v>56</v>
      </c>
      <c r="E74" s="12">
        <v>44524</v>
      </c>
      <c r="F74" s="74" t="s">
        <v>1971</v>
      </c>
      <c r="G74" s="12">
        <v>44527</v>
      </c>
      <c r="H74" s="75" t="s">
        <v>1972</v>
      </c>
      <c r="I74" s="15">
        <v>40</v>
      </c>
      <c r="J74" s="15">
        <v>31</v>
      </c>
      <c r="K74" s="15">
        <v>23</v>
      </c>
      <c r="L74" s="15">
        <v>4</v>
      </c>
      <c r="M74" s="79">
        <v>7.13</v>
      </c>
      <c r="N74" s="94">
        <v>7.13</v>
      </c>
      <c r="O74" s="63">
        <v>2530</v>
      </c>
      <c r="P74" s="64">
        <f>Table22457891011234567891011121314151617181920212223242526272829303132333438244454647484950515253626364656667686970345[[#This Row],[PEMBULATAN]]*O74</f>
        <v>18038.900000000001</v>
      </c>
    </row>
    <row r="75" spans="1:16" ht="26.25" customHeight="1" x14ac:dyDescent="0.2">
      <c r="A75" s="13"/>
      <c r="B75" s="73"/>
      <c r="C75" s="71" t="s">
        <v>2369</v>
      </c>
      <c r="D75" s="76" t="s">
        <v>56</v>
      </c>
      <c r="E75" s="12">
        <v>44524</v>
      </c>
      <c r="F75" s="74" t="s">
        <v>1971</v>
      </c>
      <c r="G75" s="12">
        <v>44527</v>
      </c>
      <c r="H75" s="75" t="s">
        <v>1972</v>
      </c>
      <c r="I75" s="15">
        <v>62</v>
      </c>
      <c r="J75" s="15">
        <v>56</v>
      </c>
      <c r="K75" s="15">
        <v>23</v>
      </c>
      <c r="L75" s="15">
        <v>6</v>
      </c>
      <c r="M75" s="79">
        <v>19.963999999999999</v>
      </c>
      <c r="N75" s="94">
        <v>19.963999999999999</v>
      </c>
      <c r="O75" s="63">
        <v>2530</v>
      </c>
      <c r="P75" s="64">
        <f>Table22457891011234567891011121314151617181920212223242526272829303132333438244454647484950515253626364656667686970345[[#This Row],[PEMBULATAN]]*O75</f>
        <v>50508.92</v>
      </c>
    </row>
    <row r="76" spans="1:16" ht="26.25" customHeight="1" x14ac:dyDescent="0.2">
      <c r="A76" s="13"/>
      <c r="B76" s="73"/>
      <c r="C76" s="71" t="s">
        <v>2370</v>
      </c>
      <c r="D76" s="76" t="s">
        <v>56</v>
      </c>
      <c r="E76" s="12">
        <v>44524</v>
      </c>
      <c r="F76" s="74" t="s">
        <v>1971</v>
      </c>
      <c r="G76" s="12">
        <v>44527</v>
      </c>
      <c r="H76" s="75" t="s">
        <v>1972</v>
      </c>
      <c r="I76" s="15">
        <v>40</v>
      </c>
      <c r="J76" s="15">
        <v>37</v>
      </c>
      <c r="K76" s="15">
        <v>24</v>
      </c>
      <c r="L76" s="15">
        <v>19</v>
      </c>
      <c r="M76" s="79">
        <v>8.8800000000000008</v>
      </c>
      <c r="N76" s="94">
        <v>19</v>
      </c>
      <c r="O76" s="63">
        <v>2530</v>
      </c>
      <c r="P76" s="64">
        <f>Table22457891011234567891011121314151617181920212223242526272829303132333438244454647484950515253626364656667686970345[[#This Row],[PEMBULATAN]]*O76</f>
        <v>48070</v>
      </c>
    </row>
    <row r="77" spans="1:16" ht="26.25" customHeight="1" x14ac:dyDescent="0.2">
      <c r="A77" s="13"/>
      <c r="B77" s="73"/>
      <c r="C77" s="71" t="s">
        <v>2371</v>
      </c>
      <c r="D77" s="76" t="s">
        <v>56</v>
      </c>
      <c r="E77" s="12">
        <v>44524</v>
      </c>
      <c r="F77" s="74" t="s">
        <v>1971</v>
      </c>
      <c r="G77" s="12">
        <v>44527</v>
      </c>
      <c r="H77" s="75" t="s">
        <v>1972</v>
      </c>
      <c r="I77" s="15">
        <v>44</v>
      </c>
      <c r="J77" s="15">
        <v>33</v>
      </c>
      <c r="K77" s="15">
        <v>14</v>
      </c>
      <c r="L77" s="15">
        <v>7</v>
      </c>
      <c r="M77" s="79">
        <v>5.0819999999999999</v>
      </c>
      <c r="N77" s="94">
        <v>7</v>
      </c>
      <c r="O77" s="63">
        <v>2530</v>
      </c>
      <c r="P77" s="64">
        <f>Table22457891011234567891011121314151617181920212223242526272829303132333438244454647484950515253626364656667686970345[[#This Row],[PEMBULATAN]]*O77</f>
        <v>17710</v>
      </c>
    </row>
    <row r="78" spans="1:16" ht="26.25" customHeight="1" x14ac:dyDescent="0.2">
      <c r="A78" s="13"/>
      <c r="B78" s="73"/>
      <c r="C78" s="71" t="s">
        <v>2372</v>
      </c>
      <c r="D78" s="76" t="s">
        <v>56</v>
      </c>
      <c r="E78" s="12">
        <v>44524</v>
      </c>
      <c r="F78" s="74" t="s">
        <v>1971</v>
      </c>
      <c r="G78" s="12">
        <v>44527</v>
      </c>
      <c r="H78" s="75" t="s">
        <v>1972</v>
      </c>
      <c r="I78" s="15">
        <v>38</v>
      </c>
      <c r="J78" s="15">
        <v>32</v>
      </c>
      <c r="K78" s="15">
        <v>27</v>
      </c>
      <c r="L78" s="15">
        <v>6</v>
      </c>
      <c r="M78" s="79">
        <v>8.2080000000000002</v>
      </c>
      <c r="N78" s="94">
        <v>8.2080000000000002</v>
      </c>
      <c r="O78" s="63">
        <v>2530</v>
      </c>
      <c r="P78" s="64">
        <f>Table22457891011234567891011121314151617181920212223242526272829303132333438244454647484950515253626364656667686970345[[#This Row],[PEMBULATAN]]*O78</f>
        <v>20766.240000000002</v>
      </c>
    </row>
    <row r="79" spans="1:16" ht="26.25" customHeight="1" x14ac:dyDescent="0.2">
      <c r="A79" s="13"/>
      <c r="B79" s="73"/>
      <c r="C79" s="71" t="s">
        <v>2373</v>
      </c>
      <c r="D79" s="76" t="s">
        <v>56</v>
      </c>
      <c r="E79" s="12">
        <v>44524</v>
      </c>
      <c r="F79" s="74" t="s">
        <v>1971</v>
      </c>
      <c r="G79" s="12">
        <v>44527</v>
      </c>
      <c r="H79" s="75" t="s">
        <v>1972</v>
      </c>
      <c r="I79" s="15">
        <v>55</v>
      </c>
      <c r="J79" s="15">
        <v>43</v>
      </c>
      <c r="K79" s="15">
        <v>38</v>
      </c>
      <c r="L79" s="15">
        <v>4</v>
      </c>
      <c r="M79" s="79">
        <v>22.467500000000001</v>
      </c>
      <c r="N79" s="94">
        <v>23</v>
      </c>
      <c r="O79" s="63">
        <v>2530</v>
      </c>
      <c r="P79" s="64">
        <f>Table22457891011234567891011121314151617181920212223242526272829303132333438244454647484950515253626364656667686970345[[#This Row],[PEMBULATAN]]*O79</f>
        <v>58190</v>
      </c>
    </row>
    <row r="80" spans="1:16" ht="26.25" customHeight="1" x14ac:dyDescent="0.2">
      <c r="A80" s="13"/>
      <c r="B80" s="73"/>
      <c r="C80" s="71" t="s">
        <v>2374</v>
      </c>
      <c r="D80" s="76" t="s">
        <v>56</v>
      </c>
      <c r="E80" s="12">
        <v>44524</v>
      </c>
      <c r="F80" s="74" t="s">
        <v>1971</v>
      </c>
      <c r="G80" s="12">
        <v>44527</v>
      </c>
      <c r="H80" s="75" t="s">
        <v>1972</v>
      </c>
      <c r="I80" s="15">
        <v>81</v>
      </c>
      <c r="J80" s="15">
        <v>15</v>
      </c>
      <c r="K80" s="15">
        <v>16</v>
      </c>
      <c r="L80" s="15">
        <v>2</v>
      </c>
      <c r="M80" s="79">
        <v>4.8600000000000003</v>
      </c>
      <c r="N80" s="94">
        <v>4.8600000000000003</v>
      </c>
      <c r="O80" s="63">
        <v>2530</v>
      </c>
      <c r="P80" s="64">
        <f>Table22457891011234567891011121314151617181920212223242526272829303132333438244454647484950515253626364656667686970345[[#This Row],[PEMBULATAN]]*O80</f>
        <v>12295.800000000001</v>
      </c>
    </row>
    <row r="81" spans="1:16" ht="26.25" customHeight="1" x14ac:dyDescent="0.2">
      <c r="A81" s="13"/>
      <c r="B81" s="73"/>
      <c r="C81" s="71" t="s">
        <v>2375</v>
      </c>
      <c r="D81" s="76" t="s">
        <v>56</v>
      </c>
      <c r="E81" s="12">
        <v>44524</v>
      </c>
      <c r="F81" s="74" t="s">
        <v>1971</v>
      </c>
      <c r="G81" s="12">
        <v>44527</v>
      </c>
      <c r="H81" s="75" t="s">
        <v>1972</v>
      </c>
      <c r="I81" s="15">
        <v>77</v>
      </c>
      <c r="J81" s="15">
        <v>61</v>
      </c>
      <c r="K81" s="15">
        <v>38</v>
      </c>
      <c r="L81" s="15">
        <v>20</v>
      </c>
      <c r="M81" s="79">
        <v>44.621499999999997</v>
      </c>
      <c r="N81" s="94">
        <v>44.621499999999997</v>
      </c>
      <c r="O81" s="63">
        <v>2530</v>
      </c>
      <c r="P81" s="64">
        <f>Table22457891011234567891011121314151617181920212223242526272829303132333438244454647484950515253626364656667686970345[[#This Row],[PEMBULATAN]]*O81</f>
        <v>112892.39499999999</v>
      </c>
    </row>
    <row r="82" spans="1:16" ht="26.25" customHeight="1" x14ac:dyDescent="0.2">
      <c r="A82" s="13"/>
      <c r="B82" s="73"/>
      <c r="C82" s="71" t="s">
        <v>2376</v>
      </c>
      <c r="D82" s="76" t="s">
        <v>56</v>
      </c>
      <c r="E82" s="12">
        <v>44524</v>
      </c>
      <c r="F82" s="74" t="s">
        <v>1971</v>
      </c>
      <c r="G82" s="12">
        <v>44527</v>
      </c>
      <c r="H82" s="75" t="s">
        <v>1972</v>
      </c>
      <c r="I82" s="15">
        <v>93</v>
      </c>
      <c r="J82" s="15">
        <v>52</v>
      </c>
      <c r="K82" s="15">
        <v>21</v>
      </c>
      <c r="L82" s="15">
        <v>20</v>
      </c>
      <c r="M82" s="79">
        <v>25.388999999999999</v>
      </c>
      <c r="N82" s="94">
        <v>26</v>
      </c>
      <c r="O82" s="63">
        <v>2530</v>
      </c>
      <c r="P82" s="64">
        <f>Table22457891011234567891011121314151617181920212223242526272829303132333438244454647484950515253626364656667686970345[[#This Row],[PEMBULATAN]]*O82</f>
        <v>65780</v>
      </c>
    </row>
    <row r="83" spans="1:16" ht="26.25" customHeight="1" x14ac:dyDescent="0.2">
      <c r="A83" s="13"/>
      <c r="B83" s="73"/>
      <c r="C83" s="71" t="s">
        <v>2377</v>
      </c>
      <c r="D83" s="76" t="s">
        <v>56</v>
      </c>
      <c r="E83" s="12">
        <v>44524</v>
      </c>
      <c r="F83" s="74" t="s">
        <v>1971</v>
      </c>
      <c r="G83" s="12">
        <v>44527</v>
      </c>
      <c r="H83" s="75" t="s">
        <v>1972</v>
      </c>
      <c r="I83" s="15">
        <v>94</v>
      </c>
      <c r="J83" s="15">
        <v>62</v>
      </c>
      <c r="K83" s="15">
        <v>32</v>
      </c>
      <c r="L83" s="15">
        <v>23</v>
      </c>
      <c r="M83" s="79">
        <v>46.624000000000002</v>
      </c>
      <c r="N83" s="94">
        <v>46.624000000000002</v>
      </c>
      <c r="O83" s="63">
        <v>2530</v>
      </c>
      <c r="P83" s="64">
        <f>Table22457891011234567891011121314151617181920212223242526272829303132333438244454647484950515253626364656667686970345[[#This Row],[PEMBULATAN]]*O83</f>
        <v>117958.72</v>
      </c>
    </row>
    <row r="84" spans="1:16" ht="26.25" customHeight="1" x14ac:dyDescent="0.2">
      <c r="A84" s="13"/>
      <c r="B84" s="73"/>
      <c r="C84" s="71" t="s">
        <v>2378</v>
      </c>
      <c r="D84" s="76" t="s">
        <v>56</v>
      </c>
      <c r="E84" s="12">
        <v>44524</v>
      </c>
      <c r="F84" s="74" t="s">
        <v>1971</v>
      </c>
      <c r="G84" s="12">
        <v>44527</v>
      </c>
      <c r="H84" s="75" t="s">
        <v>1972</v>
      </c>
      <c r="I84" s="15">
        <v>101</v>
      </c>
      <c r="J84" s="15">
        <v>34</v>
      </c>
      <c r="K84" s="15">
        <v>34</v>
      </c>
      <c r="L84" s="15">
        <v>22</v>
      </c>
      <c r="M84" s="79">
        <v>29.189</v>
      </c>
      <c r="N84" s="94">
        <v>29.189</v>
      </c>
      <c r="O84" s="63">
        <v>2530</v>
      </c>
      <c r="P84" s="64">
        <f>Table22457891011234567891011121314151617181920212223242526272829303132333438244454647484950515253626364656667686970345[[#This Row],[PEMBULATAN]]*O84</f>
        <v>73848.17</v>
      </c>
    </row>
    <row r="85" spans="1:16" ht="26.25" customHeight="1" x14ac:dyDescent="0.2">
      <c r="A85" s="13"/>
      <c r="B85" s="73"/>
      <c r="C85" s="71" t="s">
        <v>2379</v>
      </c>
      <c r="D85" s="76" t="s">
        <v>56</v>
      </c>
      <c r="E85" s="12">
        <v>44524</v>
      </c>
      <c r="F85" s="74" t="s">
        <v>1971</v>
      </c>
      <c r="G85" s="12">
        <v>44527</v>
      </c>
      <c r="H85" s="75" t="s">
        <v>1972</v>
      </c>
      <c r="I85" s="15">
        <v>96</v>
      </c>
      <c r="J85" s="15">
        <v>48</v>
      </c>
      <c r="K85" s="15">
        <v>33</v>
      </c>
      <c r="L85" s="15">
        <v>31</v>
      </c>
      <c r="M85" s="79">
        <v>38.015999999999998</v>
      </c>
      <c r="N85" s="94">
        <v>38.015999999999998</v>
      </c>
      <c r="O85" s="63">
        <v>2530</v>
      </c>
      <c r="P85" s="64">
        <f>Table22457891011234567891011121314151617181920212223242526272829303132333438244454647484950515253626364656667686970345[[#This Row],[PEMBULATAN]]*O85</f>
        <v>96180.479999999996</v>
      </c>
    </row>
    <row r="86" spans="1:16" ht="26.25" customHeight="1" x14ac:dyDescent="0.2">
      <c r="A86" s="13"/>
      <c r="B86" s="73"/>
      <c r="C86" s="71" t="s">
        <v>2380</v>
      </c>
      <c r="D86" s="76" t="s">
        <v>56</v>
      </c>
      <c r="E86" s="12">
        <v>44524</v>
      </c>
      <c r="F86" s="74" t="s">
        <v>1971</v>
      </c>
      <c r="G86" s="12">
        <v>44527</v>
      </c>
      <c r="H86" s="75" t="s">
        <v>1972</v>
      </c>
      <c r="I86" s="15">
        <v>85</v>
      </c>
      <c r="J86" s="15">
        <v>56</v>
      </c>
      <c r="K86" s="15">
        <v>34</v>
      </c>
      <c r="L86" s="15">
        <v>32</v>
      </c>
      <c r="M86" s="79">
        <v>40.46</v>
      </c>
      <c r="N86" s="94">
        <v>41</v>
      </c>
      <c r="O86" s="63">
        <v>2530</v>
      </c>
      <c r="P86" s="64">
        <f>Table22457891011234567891011121314151617181920212223242526272829303132333438244454647484950515253626364656667686970345[[#This Row],[PEMBULATAN]]*O86</f>
        <v>103730</v>
      </c>
    </row>
    <row r="87" spans="1:16" ht="26.25" customHeight="1" x14ac:dyDescent="0.2">
      <c r="A87" s="13"/>
      <c r="B87" s="73"/>
      <c r="C87" s="71" t="s">
        <v>2381</v>
      </c>
      <c r="D87" s="76" t="s">
        <v>56</v>
      </c>
      <c r="E87" s="12">
        <v>44524</v>
      </c>
      <c r="F87" s="74" t="s">
        <v>1971</v>
      </c>
      <c r="G87" s="12">
        <v>44527</v>
      </c>
      <c r="H87" s="75" t="s">
        <v>1972</v>
      </c>
      <c r="I87" s="15">
        <v>53</v>
      </c>
      <c r="J87" s="15">
        <v>44</v>
      </c>
      <c r="K87" s="15">
        <v>18</v>
      </c>
      <c r="L87" s="15">
        <v>8</v>
      </c>
      <c r="M87" s="79">
        <v>10.494</v>
      </c>
      <c r="N87" s="94">
        <v>11</v>
      </c>
      <c r="O87" s="63">
        <v>2530</v>
      </c>
      <c r="P87" s="64">
        <f>Table22457891011234567891011121314151617181920212223242526272829303132333438244454647484950515253626364656667686970345[[#This Row],[PEMBULATAN]]*O87</f>
        <v>27830</v>
      </c>
    </row>
    <row r="88" spans="1:16" ht="26.25" customHeight="1" x14ac:dyDescent="0.2">
      <c r="A88" s="13"/>
      <c r="B88" s="73"/>
      <c r="C88" s="71" t="s">
        <v>2382</v>
      </c>
      <c r="D88" s="76" t="s">
        <v>56</v>
      </c>
      <c r="E88" s="12">
        <v>44524</v>
      </c>
      <c r="F88" s="74" t="s">
        <v>1971</v>
      </c>
      <c r="G88" s="12">
        <v>44527</v>
      </c>
      <c r="H88" s="75" t="s">
        <v>1972</v>
      </c>
      <c r="I88" s="15">
        <v>93</v>
      </c>
      <c r="J88" s="15">
        <v>65</v>
      </c>
      <c r="K88" s="15">
        <v>24</v>
      </c>
      <c r="L88" s="15">
        <v>29</v>
      </c>
      <c r="M88" s="79">
        <v>36.270000000000003</v>
      </c>
      <c r="N88" s="94">
        <v>36.270000000000003</v>
      </c>
      <c r="O88" s="63">
        <v>2530</v>
      </c>
      <c r="P88" s="64">
        <f>Table22457891011234567891011121314151617181920212223242526272829303132333438244454647484950515253626364656667686970345[[#This Row],[PEMBULATAN]]*O88</f>
        <v>91763.1</v>
      </c>
    </row>
    <row r="89" spans="1:16" ht="26.25" customHeight="1" x14ac:dyDescent="0.2">
      <c r="A89" s="13"/>
      <c r="B89" s="73"/>
      <c r="C89" s="71" t="s">
        <v>2383</v>
      </c>
      <c r="D89" s="76" t="s">
        <v>56</v>
      </c>
      <c r="E89" s="12">
        <v>44524</v>
      </c>
      <c r="F89" s="74" t="s">
        <v>1971</v>
      </c>
      <c r="G89" s="12">
        <v>44527</v>
      </c>
      <c r="H89" s="75" t="s">
        <v>1972</v>
      </c>
      <c r="I89" s="15">
        <v>58</v>
      </c>
      <c r="J89" s="15">
        <v>41</v>
      </c>
      <c r="K89" s="15">
        <v>15</v>
      </c>
      <c r="L89" s="15">
        <v>5</v>
      </c>
      <c r="M89" s="79">
        <v>8.9175000000000004</v>
      </c>
      <c r="N89" s="94">
        <v>8.9175000000000004</v>
      </c>
      <c r="O89" s="63">
        <v>2530</v>
      </c>
      <c r="P89" s="64">
        <f>Table22457891011234567891011121314151617181920212223242526272829303132333438244454647484950515253626364656667686970345[[#This Row],[PEMBULATAN]]*O89</f>
        <v>22561.275000000001</v>
      </c>
    </row>
    <row r="90" spans="1:16" ht="26.25" customHeight="1" x14ac:dyDescent="0.2">
      <c r="A90" s="13"/>
      <c r="B90" s="73"/>
      <c r="C90" s="71" t="s">
        <v>2384</v>
      </c>
      <c r="D90" s="76" t="s">
        <v>56</v>
      </c>
      <c r="E90" s="12">
        <v>44524</v>
      </c>
      <c r="F90" s="74" t="s">
        <v>1971</v>
      </c>
      <c r="G90" s="12">
        <v>44527</v>
      </c>
      <c r="H90" s="75" t="s">
        <v>1972</v>
      </c>
      <c r="I90" s="15">
        <v>95</v>
      </c>
      <c r="J90" s="15">
        <v>63</v>
      </c>
      <c r="K90" s="15">
        <v>22</v>
      </c>
      <c r="L90" s="15">
        <v>16</v>
      </c>
      <c r="M90" s="79">
        <v>32.917499999999997</v>
      </c>
      <c r="N90" s="94">
        <v>32.917499999999997</v>
      </c>
      <c r="O90" s="63">
        <v>2530</v>
      </c>
      <c r="P90" s="64">
        <f>Table22457891011234567891011121314151617181920212223242526272829303132333438244454647484950515253626364656667686970345[[#This Row],[PEMBULATAN]]*O90</f>
        <v>83281.274999999994</v>
      </c>
    </row>
    <row r="91" spans="1:16" ht="26.25" customHeight="1" x14ac:dyDescent="0.2">
      <c r="A91" s="13"/>
      <c r="B91" s="73"/>
      <c r="C91" s="71" t="s">
        <v>2385</v>
      </c>
      <c r="D91" s="76" t="s">
        <v>56</v>
      </c>
      <c r="E91" s="12">
        <v>44524</v>
      </c>
      <c r="F91" s="74" t="s">
        <v>1971</v>
      </c>
      <c r="G91" s="12">
        <v>44527</v>
      </c>
      <c r="H91" s="75" t="s">
        <v>1972</v>
      </c>
      <c r="I91" s="15">
        <v>86</v>
      </c>
      <c r="J91" s="15">
        <v>52</v>
      </c>
      <c r="K91" s="15">
        <v>31</v>
      </c>
      <c r="L91" s="15">
        <v>13</v>
      </c>
      <c r="M91" s="79">
        <v>34.658000000000001</v>
      </c>
      <c r="N91" s="94">
        <v>34.658000000000001</v>
      </c>
      <c r="O91" s="63">
        <v>2530</v>
      </c>
      <c r="P91" s="64">
        <f>Table22457891011234567891011121314151617181920212223242526272829303132333438244454647484950515253626364656667686970345[[#This Row],[PEMBULATAN]]*O91</f>
        <v>87684.74</v>
      </c>
    </row>
    <row r="92" spans="1:16" ht="26.25" customHeight="1" x14ac:dyDescent="0.2">
      <c r="A92" s="13"/>
      <c r="B92" s="73"/>
      <c r="C92" s="71" t="s">
        <v>2386</v>
      </c>
      <c r="D92" s="76" t="s">
        <v>56</v>
      </c>
      <c r="E92" s="12">
        <v>44524</v>
      </c>
      <c r="F92" s="74" t="s">
        <v>1971</v>
      </c>
      <c r="G92" s="12">
        <v>44527</v>
      </c>
      <c r="H92" s="75" t="s">
        <v>1972</v>
      </c>
      <c r="I92" s="15">
        <v>56</v>
      </c>
      <c r="J92" s="15">
        <v>33</v>
      </c>
      <c r="K92" s="15">
        <v>25</v>
      </c>
      <c r="L92" s="15">
        <v>9</v>
      </c>
      <c r="M92" s="79">
        <v>11.55</v>
      </c>
      <c r="N92" s="94">
        <v>11.55</v>
      </c>
      <c r="O92" s="63">
        <v>2530</v>
      </c>
      <c r="P92" s="64">
        <f>Table22457891011234567891011121314151617181920212223242526272829303132333438244454647484950515253626364656667686970345[[#This Row],[PEMBULATAN]]*O92</f>
        <v>29221.5</v>
      </c>
    </row>
    <row r="93" spans="1:16" ht="26.25" customHeight="1" x14ac:dyDescent="0.2">
      <c r="A93" s="13"/>
      <c r="B93" s="73"/>
      <c r="C93" s="71" t="s">
        <v>2387</v>
      </c>
      <c r="D93" s="76" t="s">
        <v>56</v>
      </c>
      <c r="E93" s="12">
        <v>44524</v>
      </c>
      <c r="F93" s="74" t="s">
        <v>1971</v>
      </c>
      <c r="G93" s="12">
        <v>44527</v>
      </c>
      <c r="H93" s="75" t="s">
        <v>1972</v>
      </c>
      <c r="I93" s="15">
        <v>92</v>
      </c>
      <c r="J93" s="15">
        <v>57</v>
      </c>
      <c r="K93" s="15">
        <v>35</v>
      </c>
      <c r="L93" s="15">
        <v>21</v>
      </c>
      <c r="M93" s="79">
        <v>45.884999999999998</v>
      </c>
      <c r="N93" s="94">
        <v>45.884999999999998</v>
      </c>
      <c r="O93" s="63">
        <v>2530</v>
      </c>
      <c r="P93" s="64">
        <f>Table22457891011234567891011121314151617181920212223242526272829303132333438244454647484950515253626364656667686970345[[#This Row],[PEMBULATAN]]*O93</f>
        <v>116089.04999999999</v>
      </c>
    </row>
    <row r="94" spans="1:16" ht="26.25" customHeight="1" x14ac:dyDescent="0.2">
      <c r="A94" s="13"/>
      <c r="B94" s="73"/>
      <c r="C94" s="71" t="s">
        <v>2388</v>
      </c>
      <c r="D94" s="76" t="s">
        <v>56</v>
      </c>
      <c r="E94" s="12">
        <v>44524</v>
      </c>
      <c r="F94" s="74" t="s">
        <v>1971</v>
      </c>
      <c r="G94" s="12">
        <v>44527</v>
      </c>
      <c r="H94" s="75" t="s">
        <v>1972</v>
      </c>
      <c r="I94" s="15">
        <v>61</v>
      </c>
      <c r="J94" s="15">
        <v>42</v>
      </c>
      <c r="K94" s="15">
        <v>17</v>
      </c>
      <c r="L94" s="15">
        <v>3</v>
      </c>
      <c r="M94" s="79">
        <v>10.888500000000001</v>
      </c>
      <c r="N94" s="94">
        <v>10.888500000000001</v>
      </c>
      <c r="O94" s="63">
        <v>2530</v>
      </c>
      <c r="P94" s="64">
        <f>Table22457891011234567891011121314151617181920212223242526272829303132333438244454647484950515253626364656667686970345[[#This Row],[PEMBULATAN]]*O94</f>
        <v>27547.905000000002</v>
      </c>
    </row>
    <row r="95" spans="1:16" ht="26.25" customHeight="1" x14ac:dyDescent="0.2">
      <c r="A95" s="13"/>
      <c r="B95" s="73"/>
      <c r="C95" s="71" t="s">
        <v>2389</v>
      </c>
      <c r="D95" s="76" t="s">
        <v>56</v>
      </c>
      <c r="E95" s="12">
        <v>44524</v>
      </c>
      <c r="F95" s="74" t="s">
        <v>1971</v>
      </c>
      <c r="G95" s="12">
        <v>44527</v>
      </c>
      <c r="H95" s="75" t="s">
        <v>1972</v>
      </c>
      <c r="I95" s="15">
        <v>73</v>
      </c>
      <c r="J95" s="15">
        <v>58</v>
      </c>
      <c r="K95" s="15">
        <v>20</v>
      </c>
      <c r="L95" s="15">
        <v>12</v>
      </c>
      <c r="M95" s="79">
        <v>21.17</v>
      </c>
      <c r="N95" s="94">
        <v>21.17</v>
      </c>
      <c r="O95" s="63">
        <v>2530</v>
      </c>
      <c r="P95" s="64">
        <f>Table22457891011234567891011121314151617181920212223242526272829303132333438244454647484950515253626364656667686970345[[#This Row],[PEMBULATAN]]*O95</f>
        <v>53560.100000000006</v>
      </c>
    </row>
    <row r="96" spans="1:16" ht="26.25" customHeight="1" x14ac:dyDescent="0.2">
      <c r="A96" s="13"/>
      <c r="B96" s="73"/>
      <c r="C96" s="71" t="s">
        <v>2390</v>
      </c>
      <c r="D96" s="76" t="s">
        <v>56</v>
      </c>
      <c r="E96" s="12">
        <v>44524</v>
      </c>
      <c r="F96" s="74" t="s">
        <v>1971</v>
      </c>
      <c r="G96" s="12">
        <v>44527</v>
      </c>
      <c r="H96" s="75" t="s">
        <v>1972</v>
      </c>
      <c r="I96" s="15">
        <v>57</v>
      </c>
      <c r="J96" s="15">
        <v>35</v>
      </c>
      <c r="K96" s="15">
        <v>12</v>
      </c>
      <c r="L96" s="15">
        <v>3</v>
      </c>
      <c r="M96" s="79">
        <v>5.9850000000000003</v>
      </c>
      <c r="N96" s="94">
        <v>5.9850000000000003</v>
      </c>
      <c r="O96" s="63">
        <v>2530</v>
      </c>
      <c r="P96" s="64">
        <f>Table22457891011234567891011121314151617181920212223242526272829303132333438244454647484950515253626364656667686970345[[#This Row],[PEMBULATAN]]*O96</f>
        <v>15142.050000000001</v>
      </c>
    </row>
    <row r="97" spans="1:16" ht="26.25" customHeight="1" x14ac:dyDescent="0.2">
      <c r="A97" s="13"/>
      <c r="B97" s="73"/>
      <c r="C97" s="71" t="s">
        <v>2391</v>
      </c>
      <c r="D97" s="76" t="s">
        <v>56</v>
      </c>
      <c r="E97" s="12">
        <v>44524</v>
      </c>
      <c r="F97" s="74" t="s">
        <v>1971</v>
      </c>
      <c r="G97" s="12">
        <v>44527</v>
      </c>
      <c r="H97" s="75" t="s">
        <v>1972</v>
      </c>
      <c r="I97" s="15">
        <v>72</v>
      </c>
      <c r="J97" s="15">
        <v>54</v>
      </c>
      <c r="K97" s="15">
        <v>26</v>
      </c>
      <c r="L97" s="15">
        <v>11</v>
      </c>
      <c r="M97" s="79">
        <v>25.271999999999998</v>
      </c>
      <c r="N97" s="94">
        <v>25.271999999999998</v>
      </c>
      <c r="O97" s="63">
        <v>2530</v>
      </c>
      <c r="P97" s="64">
        <f>Table22457891011234567891011121314151617181920212223242526272829303132333438244454647484950515253626364656667686970345[[#This Row],[PEMBULATAN]]*O97</f>
        <v>63938.159999999996</v>
      </c>
    </row>
    <row r="98" spans="1:16" ht="26.25" customHeight="1" x14ac:dyDescent="0.2">
      <c r="A98" s="13"/>
      <c r="B98" s="73"/>
      <c r="C98" s="71" t="s">
        <v>2392</v>
      </c>
      <c r="D98" s="76" t="s">
        <v>56</v>
      </c>
      <c r="E98" s="12">
        <v>44524</v>
      </c>
      <c r="F98" s="74" t="s">
        <v>1971</v>
      </c>
      <c r="G98" s="12">
        <v>44527</v>
      </c>
      <c r="H98" s="75" t="s">
        <v>1972</v>
      </c>
      <c r="I98" s="15">
        <v>95</v>
      </c>
      <c r="J98" s="15">
        <v>64</v>
      </c>
      <c r="K98" s="15">
        <v>31</v>
      </c>
      <c r="L98" s="15">
        <v>25</v>
      </c>
      <c r="M98" s="79">
        <v>47.12</v>
      </c>
      <c r="N98" s="94">
        <v>47.12</v>
      </c>
      <c r="O98" s="63">
        <v>2530</v>
      </c>
      <c r="P98" s="64">
        <f>Table22457891011234567891011121314151617181920212223242526272829303132333438244454647484950515253626364656667686970345[[#This Row],[PEMBULATAN]]*O98</f>
        <v>119213.59999999999</v>
      </c>
    </row>
    <row r="99" spans="1:16" ht="26.25" customHeight="1" x14ac:dyDescent="0.2">
      <c r="A99" s="13"/>
      <c r="B99" s="73"/>
      <c r="C99" s="71" t="s">
        <v>2393</v>
      </c>
      <c r="D99" s="76" t="s">
        <v>56</v>
      </c>
      <c r="E99" s="12">
        <v>44524</v>
      </c>
      <c r="F99" s="74" t="s">
        <v>1971</v>
      </c>
      <c r="G99" s="12">
        <v>44527</v>
      </c>
      <c r="H99" s="75" t="s">
        <v>1972</v>
      </c>
      <c r="I99" s="15">
        <v>102</v>
      </c>
      <c r="J99" s="15">
        <v>58</v>
      </c>
      <c r="K99" s="15">
        <v>30</v>
      </c>
      <c r="L99" s="15">
        <v>23</v>
      </c>
      <c r="M99" s="79">
        <v>44.37</v>
      </c>
      <c r="N99" s="94">
        <v>45</v>
      </c>
      <c r="O99" s="63">
        <v>2530</v>
      </c>
      <c r="P99" s="64">
        <f>Table22457891011234567891011121314151617181920212223242526272829303132333438244454647484950515253626364656667686970345[[#This Row],[PEMBULATAN]]*O99</f>
        <v>113850</v>
      </c>
    </row>
    <row r="100" spans="1:16" ht="26.25" customHeight="1" x14ac:dyDescent="0.2">
      <c r="A100" s="13"/>
      <c r="B100" s="73"/>
      <c r="C100" s="71" t="s">
        <v>2394</v>
      </c>
      <c r="D100" s="76" t="s">
        <v>56</v>
      </c>
      <c r="E100" s="12">
        <v>44524</v>
      </c>
      <c r="F100" s="74" t="s">
        <v>1971</v>
      </c>
      <c r="G100" s="12">
        <v>44527</v>
      </c>
      <c r="H100" s="75" t="s">
        <v>1972</v>
      </c>
      <c r="I100" s="15">
        <v>85</v>
      </c>
      <c r="J100" s="15">
        <v>40</v>
      </c>
      <c r="K100" s="15">
        <v>31</v>
      </c>
      <c r="L100" s="15">
        <v>28</v>
      </c>
      <c r="M100" s="79">
        <v>26.35</v>
      </c>
      <c r="N100" s="94">
        <v>29</v>
      </c>
      <c r="O100" s="63">
        <v>2530</v>
      </c>
      <c r="P100" s="64">
        <f>Table22457891011234567891011121314151617181920212223242526272829303132333438244454647484950515253626364656667686970345[[#This Row],[PEMBULATAN]]*O100</f>
        <v>73370</v>
      </c>
    </row>
    <row r="101" spans="1:16" ht="26.25" customHeight="1" x14ac:dyDescent="0.2">
      <c r="A101" s="13"/>
      <c r="B101" s="73"/>
      <c r="C101" s="71" t="s">
        <v>2395</v>
      </c>
      <c r="D101" s="76" t="s">
        <v>56</v>
      </c>
      <c r="E101" s="12">
        <v>44524</v>
      </c>
      <c r="F101" s="74" t="s">
        <v>1971</v>
      </c>
      <c r="G101" s="12">
        <v>44527</v>
      </c>
      <c r="H101" s="75" t="s">
        <v>1972</v>
      </c>
      <c r="I101" s="15">
        <v>77</v>
      </c>
      <c r="J101" s="15">
        <v>55</v>
      </c>
      <c r="K101" s="15">
        <v>18</v>
      </c>
      <c r="L101" s="15">
        <v>8</v>
      </c>
      <c r="M101" s="79">
        <v>19.057500000000001</v>
      </c>
      <c r="N101" s="94">
        <v>19.057500000000001</v>
      </c>
      <c r="O101" s="63">
        <v>2530</v>
      </c>
      <c r="P101" s="64">
        <f>Table22457891011234567891011121314151617181920212223242526272829303132333438244454647484950515253626364656667686970345[[#This Row],[PEMBULATAN]]*O101</f>
        <v>48215.475000000006</v>
      </c>
    </row>
    <row r="102" spans="1:16" ht="26.25" customHeight="1" x14ac:dyDescent="0.2">
      <c r="A102" s="13"/>
      <c r="B102" s="73"/>
      <c r="C102" s="71" t="s">
        <v>2396</v>
      </c>
      <c r="D102" s="76" t="s">
        <v>56</v>
      </c>
      <c r="E102" s="12">
        <v>44524</v>
      </c>
      <c r="F102" s="74" t="s">
        <v>1971</v>
      </c>
      <c r="G102" s="12">
        <v>44527</v>
      </c>
      <c r="H102" s="75" t="s">
        <v>1972</v>
      </c>
      <c r="I102" s="15">
        <v>75</v>
      </c>
      <c r="J102" s="15">
        <v>62</v>
      </c>
      <c r="K102" s="15">
        <v>21</v>
      </c>
      <c r="L102" s="15">
        <v>9</v>
      </c>
      <c r="M102" s="79">
        <v>24.412500000000001</v>
      </c>
      <c r="N102" s="94">
        <v>25</v>
      </c>
      <c r="O102" s="63">
        <v>2530</v>
      </c>
      <c r="P102" s="64">
        <f>Table22457891011234567891011121314151617181920212223242526272829303132333438244454647484950515253626364656667686970345[[#This Row],[PEMBULATAN]]*O102</f>
        <v>63250</v>
      </c>
    </row>
    <row r="103" spans="1:16" ht="26.25" customHeight="1" x14ac:dyDescent="0.2">
      <c r="A103" s="13"/>
      <c r="B103" s="73"/>
      <c r="C103" s="71" t="s">
        <v>2397</v>
      </c>
      <c r="D103" s="76" t="s">
        <v>56</v>
      </c>
      <c r="E103" s="12">
        <v>44524</v>
      </c>
      <c r="F103" s="74" t="s">
        <v>1971</v>
      </c>
      <c r="G103" s="12">
        <v>44527</v>
      </c>
      <c r="H103" s="75" t="s">
        <v>1972</v>
      </c>
      <c r="I103" s="15">
        <v>70</v>
      </c>
      <c r="J103" s="15">
        <v>51</v>
      </c>
      <c r="K103" s="15">
        <v>22</v>
      </c>
      <c r="L103" s="15">
        <v>16</v>
      </c>
      <c r="M103" s="79">
        <v>19.635000000000002</v>
      </c>
      <c r="N103" s="94">
        <v>19.635000000000002</v>
      </c>
      <c r="O103" s="63">
        <v>2530</v>
      </c>
      <c r="P103" s="64">
        <f>Table22457891011234567891011121314151617181920212223242526272829303132333438244454647484950515253626364656667686970345[[#This Row],[PEMBULATAN]]*O103</f>
        <v>49676.55</v>
      </c>
    </row>
    <row r="104" spans="1:16" ht="26.25" customHeight="1" x14ac:dyDescent="0.2">
      <c r="A104" s="13"/>
      <c r="B104" s="73"/>
      <c r="C104" s="71" t="s">
        <v>2398</v>
      </c>
      <c r="D104" s="76" t="s">
        <v>56</v>
      </c>
      <c r="E104" s="12">
        <v>44524</v>
      </c>
      <c r="F104" s="74" t="s">
        <v>1971</v>
      </c>
      <c r="G104" s="12">
        <v>44527</v>
      </c>
      <c r="H104" s="75" t="s">
        <v>1972</v>
      </c>
      <c r="I104" s="15">
        <v>88</v>
      </c>
      <c r="J104" s="15">
        <v>47</v>
      </c>
      <c r="K104" s="15">
        <v>33</v>
      </c>
      <c r="L104" s="15">
        <v>25</v>
      </c>
      <c r="M104" s="79">
        <v>34.122</v>
      </c>
      <c r="N104" s="94">
        <v>34.122</v>
      </c>
      <c r="O104" s="63">
        <v>2530</v>
      </c>
      <c r="P104" s="64">
        <f>Table22457891011234567891011121314151617181920212223242526272829303132333438244454647484950515253626364656667686970345[[#This Row],[PEMBULATAN]]*O104</f>
        <v>86328.66</v>
      </c>
    </row>
    <row r="105" spans="1:16" ht="26.25" customHeight="1" x14ac:dyDescent="0.2">
      <c r="A105" s="13"/>
      <c r="B105" s="73"/>
      <c r="C105" s="71" t="s">
        <v>2399</v>
      </c>
      <c r="D105" s="76" t="s">
        <v>56</v>
      </c>
      <c r="E105" s="12">
        <v>44524</v>
      </c>
      <c r="F105" s="74" t="s">
        <v>1971</v>
      </c>
      <c r="G105" s="12">
        <v>44527</v>
      </c>
      <c r="H105" s="75" t="s">
        <v>1972</v>
      </c>
      <c r="I105" s="15">
        <v>90</v>
      </c>
      <c r="J105" s="15">
        <v>61</v>
      </c>
      <c r="K105" s="15">
        <v>32</v>
      </c>
      <c r="L105" s="15">
        <v>32</v>
      </c>
      <c r="M105" s="79">
        <v>43.92</v>
      </c>
      <c r="N105" s="94">
        <v>43.92</v>
      </c>
      <c r="O105" s="63">
        <v>2530</v>
      </c>
      <c r="P105" s="64">
        <f>Table22457891011234567891011121314151617181920212223242526272829303132333438244454647484950515253626364656667686970345[[#This Row],[PEMBULATAN]]*O105</f>
        <v>111117.6</v>
      </c>
    </row>
    <row r="106" spans="1:16" ht="26.25" customHeight="1" x14ac:dyDescent="0.2">
      <c r="A106" s="13"/>
      <c r="B106" s="73"/>
      <c r="C106" s="71" t="s">
        <v>2400</v>
      </c>
      <c r="D106" s="76" t="s">
        <v>56</v>
      </c>
      <c r="E106" s="12">
        <v>44524</v>
      </c>
      <c r="F106" s="74" t="s">
        <v>1971</v>
      </c>
      <c r="G106" s="12">
        <v>44527</v>
      </c>
      <c r="H106" s="75" t="s">
        <v>1972</v>
      </c>
      <c r="I106" s="15">
        <v>75</v>
      </c>
      <c r="J106" s="15">
        <v>61</v>
      </c>
      <c r="K106" s="15">
        <v>19</v>
      </c>
      <c r="L106" s="15">
        <v>9</v>
      </c>
      <c r="M106" s="79">
        <v>21.731249999999999</v>
      </c>
      <c r="N106" s="94">
        <v>21.731249999999999</v>
      </c>
      <c r="O106" s="63">
        <v>2530</v>
      </c>
      <c r="P106" s="64">
        <f>Table22457891011234567891011121314151617181920212223242526272829303132333438244454647484950515253626364656667686970345[[#This Row],[PEMBULATAN]]*O106</f>
        <v>54980.0625</v>
      </c>
    </row>
    <row r="107" spans="1:16" ht="26.25" customHeight="1" x14ac:dyDescent="0.2">
      <c r="A107" s="13"/>
      <c r="B107" s="73"/>
      <c r="C107" s="71" t="s">
        <v>2401</v>
      </c>
      <c r="D107" s="76" t="s">
        <v>56</v>
      </c>
      <c r="E107" s="12">
        <v>44524</v>
      </c>
      <c r="F107" s="74" t="s">
        <v>1971</v>
      </c>
      <c r="G107" s="12">
        <v>44527</v>
      </c>
      <c r="H107" s="75" t="s">
        <v>1972</v>
      </c>
      <c r="I107" s="15">
        <v>80</v>
      </c>
      <c r="J107" s="15">
        <v>62</v>
      </c>
      <c r="K107" s="15">
        <v>21</v>
      </c>
      <c r="L107" s="15">
        <v>8</v>
      </c>
      <c r="M107" s="79">
        <v>26.04</v>
      </c>
      <c r="N107" s="94">
        <v>26.04</v>
      </c>
      <c r="O107" s="63">
        <v>2530</v>
      </c>
      <c r="P107" s="64">
        <f>Table22457891011234567891011121314151617181920212223242526272829303132333438244454647484950515253626364656667686970345[[#This Row],[PEMBULATAN]]*O107</f>
        <v>65881.2</v>
      </c>
    </row>
    <row r="108" spans="1:16" ht="26.25" customHeight="1" x14ac:dyDescent="0.2">
      <c r="A108" s="13"/>
      <c r="B108" s="73"/>
      <c r="C108" s="71" t="s">
        <v>2402</v>
      </c>
      <c r="D108" s="76" t="s">
        <v>56</v>
      </c>
      <c r="E108" s="12">
        <v>44524</v>
      </c>
      <c r="F108" s="74" t="s">
        <v>1971</v>
      </c>
      <c r="G108" s="12">
        <v>44527</v>
      </c>
      <c r="H108" s="75" t="s">
        <v>1972</v>
      </c>
      <c r="I108" s="15">
        <v>91</v>
      </c>
      <c r="J108" s="15">
        <v>53</v>
      </c>
      <c r="K108" s="15">
        <v>41</v>
      </c>
      <c r="L108" s="15">
        <v>18</v>
      </c>
      <c r="M108" s="79">
        <v>49.435749999999999</v>
      </c>
      <c r="N108" s="94">
        <v>50</v>
      </c>
      <c r="O108" s="63">
        <v>2530</v>
      </c>
      <c r="P108" s="64">
        <f>Table22457891011234567891011121314151617181920212223242526272829303132333438244454647484950515253626364656667686970345[[#This Row],[PEMBULATAN]]*O108</f>
        <v>126500</v>
      </c>
    </row>
    <row r="109" spans="1:16" ht="26.25" customHeight="1" x14ac:dyDescent="0.2">
      <c r="A109" s="13"/>
      <c r="B109" s="73"/>
      <c r="C109" s="71" t="s">
        <v>2403</v>
      </c>
      <c r="D109" s="76" t="s">
        <v>56</v>
      </c>
      <c r="E109" s="12">
        <v>44524</v>
      </c>
      <c r="F109" s="74" t="s">
        <v>1971</v>
      </c>
      <c r="G109" s="12">
        <v>44527</v>
      </c>
      <c r="H109" s="75" t="s">
        <v>1972</v>
      </c>
      <c r="I109" s="15">
        <v>65</v>
      </c>
      <c r="J109" s="15">
        <v>44</v>
      </c>
      <c r="K109" s="15">
        <v>23</v>
      </c>
      <c r="L109" s="15">
        <v>4</v>
      </c>
      <c r="M109" s="79">
        <v>16.445</v>
      </c>
      <c r="N109" s="94">
        <v>17</v>
      </c>
      <c r="O109" s="63">
        <v>2530</v>
      </c>
      <c r="P109" s="64">
        <f>Table22457891011234567891011121314151617181920212223242526272829303132333438244454647484950515253626364656667686970345[[#This Row],[PEMBULATAN]]*O109</f>
        <v>43010</v>
      </c>
    </row>
    <row r="110" spans="1:16" ht="26.25" customHeight="1" x14ac:dyDescent="0.2">
      <c r="A110" s="13"/>
      <c r="B110" s="73"/>
      <c r="C110" s="71" t="s">
        <v>2404</v>
      </c>
      <c r="D110" s="76" t="s">
        <v>56</v>
      </c>
      <c r="E110" s="12">
        <v>44524</v>
      </c>
      <c r="F110" s="74" t="s">
        <v>1971</v>
      </c>
      <c r="G110" s="12">
        <v>44527</v>
      </c>
      <c r="H110" s="75" t="s">
        <v>1972</v>
      </c>
      <c r="I110" s="15">
        <v>70</v>
      </c>
      <c r="J110" s="15">
        <v>56</v>
      </c>
      <c r="K110" s="15">
        <v>22</v>
      </c>
      <c r="L110" s="15">
        <v>7</v>
      </c>
      <c r="M110" s="79">
        <v>21.56</v>
      </c>
      <c r="N110" s="94">
        <v>21.56</v>
      </c>
      <c r="O110" s="63">
        <v>2530</v>
      </c>
      <c r="P110" s="64">
        <f>Table22457891011234567891011121314151617181920212223242526272829303132333438244454647484950515253626364656667686970345[[#This Row],[PEMBULATAN]]*O110</f>
        <v>54546.799999999996</v>
      </c>
    </row>
    <row r="111" spans="1:16" ht="26.25" customHeight="1" x14ac:dyDescent="0.2">
      <c r="A111" s="13"/>
      <c r="B111" s="73"/>
      <c r="C111" s="71" t="s">
        <v>2405</v>
      </c>
      <c r="D111" s="76" t="s">
        <v>56</v>
      </c>
      <c r="E111" s="12">
        <v>44524</v>
      </c>
      <c r="F111" s="74" t="s">
        <v>1971</v>
      </c>
      <c r="G111" s="12">
        <v>44527</v>
      </c>
      <c r="H111" s="75" t="s">
        <v>1972</v>
      </c>
      <c r="I111" s="15">
        <v>72</v>
      </c>
      <c r="J111" s="15">
        <v>45</v>
      </c>
      <c r="K111" s="15">
        <v>19</v>
      </c>
      <c r="L111" s="15">
        <v>7</v>
      </c>
      <c r="M111" s="79">
        <v>15.39</v>
      </c>
      <c r="N111" s="94">
        <v>16</v>
      </c>
      <c r="O111" s="63">
        <v>2530</v>
      </c>
      <c r="P111" s="64">
        <f>Table22457891011234567891011121314151617181920212223242526272829303132333438244454647484950515253626364656667686970345[[#This Row],[PEMBULATAN]]*O111</f>
        <v>40480</v>
      </c>
    </row>
    <row r="112" spans="1:16" ht="26.25" customHeight="1" x14ac:dyDescent="0.2">
      <c r="A112" s="13"/>
      <c r="B112" s="73"/>
      <c r="C112" s="71" t="s">
        <v>2406</v>
      </c>
      <c r="D112" s="76" t="s">
        <v>56</v>
      </c>
      <c r="E112" s="12">
        <v>44524</v>
      </c>
      <c r="F112" s="74" t="s">
        <v>1971</v>
      </c>
      <c r="G112" s="12">
        <v>44527</v>
      </c>
      <c r="H112" s="75" t="s">
        <v>1972</v>
      </c>
      <c r="I112" s="15">
        <v>54</v>
      </c>
      <c r="J112" s="15">
        <v>31</v>
      </c>
      <c r="K112" s="15">
        <v>13</v>
      </c>
      <c r="L112" s="15">
        <v>2</v>
      </c>
      <c r="M112" s="79">
        <v>5.4405000000000001</v>
      </c>
      <c r="N112" s="94">
        <v>6</v>
      </c>
      <c r="O112" s="63">
        <v>2530</v>
      </c>
      <c r="P112" s="64">
        <f>Table22457891011234567891011121314151617181920212223242526272829303132333438244454647484950515253626364656667686970345[[#This Row],[PEMBULATAN]]*O112</f>
        <v>15180</v>
      </c>
    </row>
    <row r="113" spans="1:16" ht="26.25" customHeight="1" x14ac:dyDescent="0.2">
      <c r="A113" s="13"/>
      <c r="B113" s="73"/>
      <c r="C113" s="71" t="s">
        <v>2407</v>
      </c>
      <c r="D113" s="76" t="s">
        <v>56</v>
      </c>
      <c r="E113" s="12">
        <v>44524</v>
      </c>
      <c r="F113" s="74" t="s">
        <v>1971</v>
      </c>
      <c r="G113" s="12">
        <v>44527</v>
      </c>
      <c r="H113" s="75" t="s">
        <v>1972</v>
      </c>
      <c r="I113" s="15">
        <v>46</v>
      </c>
      <c r="J113" s="15">
        <v>40</v>
      </c>
      <c r="K113" s="15">
        <v>14</v>
      </c>
      <c r="L113" s="15">
        <v>4</v>
      </c>
      <c r="M113" s="79">
        <v>6.44</v>
      </c>
      <c r="N113" s="94">
        <v>7</v>
      </c>
      <c r="O113" s="63">
        <v>2530</v>
      </c>
      <c r="P113" s="64">
        <f>Table22457891011234567891011121314151617181920212223242526272829303132333438244454647484950515253626364656667686970345[[#This Row],[PEMBULATAN]]*O113</f>
        <v>17710</v>
      </c>
    </row>
    <row r="114" spans="1:16" ht="26.25" customHeight="1" x14ac:dyDescent="0.2">
      <c r="A114" s="13"/>
      <c r="B114" s="73"/>
      <c r="C114" s="71" t="s">
        <v>2408</v>
      </c>
      <c r="D114" s="76" t="s">
        <v>56</v>
      </c>
      <c r="E114" s="12">
        <v>44524</v>
      </c>
      <c r="F114" s="74" t="s">
        <v>1971</v>
      </c>
      <c r="G114" s="12">
        <v>44527</v>
      </c>
      <c r="H114" s="75" t="s">
        <v>1972</v>
      </c>
      <c r="I114" s="15">
        <v>65</v>
      </c>
      <c r="J114" s="15">
        <v>50</v>
      </c>
      <c r="K114" s="15">
        <v>15</v>
      </c>
      <c r="L114" s="15">
        <v>4</v>
      </c>
      <c r="M114" s="79">
        <v>12.1875</v>
      </c>
      <c r="N114" s="94">
        <v>12.1875</v>
      </c>
      <c r="O114" s="63">
        <v>2530</v>
      </c>
      <c r="P114" s="64">
        <f>Table22457891011234567891011121314151617181920212223242526272829303132333438244454647484950515253626364656667686970345[[#This Row],[PEMBULATAN]]*O114</f>
        <v>30834.375</v>
      </c>
    </row>
    <row r="115" spans="1:16" ht="26.25" customHeight="1" x14ac:dyDescent="0.2">
      <c r="A115" s="13"/>
      <c r="B115" s="73"/>
      <c r="C115" s="71" t="s">
        <v>2409</v>
      </c>
      <c r="D115" s="76" t="s">
        <v>56</v>
      </c>
      <c r="E115" s="12">
        <v>44524</v>
      </c>
      <c r="F115" s="74" t="s">
        <v>1971</v>
      </c>
      <c r="G115" s="12">
        <v>44527</v>
      </c>
      <c r="H115" s="75" t="s">
        <v>1972</v>
      </c>
      <c r="I115" s="15">
        <v>57</v>
      </c>
      <c r="J115" s="15">
        <v>38</v>
      </c>
      <c r="K115" s="15">
        <v>17</v>
      </c>
      <c r="L115" s="15">
        <v>2</v>
      </c>
      <c r="M115" s="79">
        <v>9.2055000000000007</v>
      </c>
      <c r="N115" s="94">
        <v>9.2055000000000007</v>
      </c>
      <c r="O115" s="63">
        <v>2530</v>
      </c>
      <c r="P115" s="64">
        <f>Table22457891011234567891011121314151617181920212223242526272829303132333438244454647484950515253626364656667686970345[[#This Row],[PEMBULATAN]]*O115</f>
        <v>23289.915000000001</v>
      </c>
    </row>
    <row r="116" spans="1:16" ht="26.25" customHeight="1" x14ac:dyDescent="0.2">
      <c r="A116" s="13"/>
      <c r="B116" s="73"/>
      <c r="C116" s="71" t="s">
        <v>2410</v>
      </c>
      <c r="D116" s="76" t="s">
        <v>56</v>
      </c>
      <c r="E116" s="12">
        <v>44524</v>
      </c>
      <c r="F116" s="74" t="s">
        <v>1971</v>
      </c>
      <c r="G116" s="12">
        <v>44527</v>
      </c>
      <c r="H116" s="75" t="s">
        <v>1972</v>
      </c>
      <c r="I116" s="15">
        <v>85</v>
      </c>
      <c r="J116" s="15">
        <v>54</v>
      </c>
      <c r="K116" s="15">
        <v>33</v>
      </c>
      <c r="L116" s="15">
        <v>17</v>
      </c>
      <c r="M116" s="79">
        <v>37.8675</v>
      </c>
      <c r="N116" s="94">
        <v>37.8675</v>
      </c>
      <c r="O116" s="63">
        <v>2530</v>
      </c>
      <c r="P116" s="64">
        <f>Table22457891011234567891011121314151617181920212223242526272829303132333438244454647484950515253626364656667686970345[[#This Row],[PEMBULATAN]]*O116</f>
        <v>95804.774999999994</v>
      </c>
    </row>
    <row r="117" spans="1:16" ht="26.25" customHeight="1" x14ac:dyDescent="0.2">
      <c r="A117" s="13"/>
      <c r="B117" s="73"/>
      <c r="C117" s="71" t="s">
        <v>2411</v>
      </c>
      <c r="D117" s="76" t="s">
        <v>56</v>
      </c>
      <c r="E117" s="12">
        <v>44524</v>
      </c>
      <c r="F117" s="74" t="s">
        <v>1971</v>
      </c>
      <c r="G117" s="12">
        <v>44527</v>
      </c>
      <c r="H117" s="75" t="s">
        <v>1972</v>
      </c>
      <c r="I117" s="15">
        <v>70</v>
      </c>
      <c r="J117" s="15">
        <v>65</v>
      </c>
      <c r="K117" s="15">
        <v>18</v>
      </c>
      <c r="L117" s="15">
        <v>12</v>
      </c>
      <c r="M117" s="79">
        <v>20.475000000000001</v>
      </c>
      <c r="N117" s="94">
        <v>21</v>
      </c>
      <c r="O117" s="63">
        <v>2530</v>
      </c>
      <c r="P117" s="64">
        <f>Table22457891011234567891011121314151617181920212223242526272829303132333438244454647484950515253626364656667686970345[[#This Row],[PEMBULATAN]]*O117</f>
        <v>53130</v>
      </c>
    </row>
    <row r="118" spans="1:16" ht="26.25" customHeight="1" x14ac:dyDescent="0.2">
      <c r="A118" s="13"/>
      <c r="B118" s="73"/>
      <c r="C118" s="71" t="s">
        <v>2412</v>
      </c>
      <c r="D118" s="76" t="s">
        <v>56</v>
      </c>
      <c r="E118" s="12">
        <v>44524</v>
      </c>
      <c r="F118" s="74" t="s">
        <v>1971</v>
      </c>
      <c r="G118" s="12">
        <v>44527</v>
      </c>
      <c r="H118" s="75" t="s">
        <v>1972</v>
      </c>
      <c r="I118" s="15">
        <v>84</v>
      </c>
      <c r="J118" s="15">
        <v>56</v>
      </c>
      <c r="K118" s="15">
        <v>28</v>
      </c>
      <c r="L118" s="15">
        <v>18</v>
      </c>
      <c r="M118" s="79">
        <v>32.927999999999997</v>
      </c>
      <c r="N118" s="94">
        <v>32.927999999999997</v>
      </c>
      <c r="O118" s="63">
        <v>2530</v>
      </c>
      <c r="P118" s="64">
        <f>Table22457891011234567891011121314151617181920212223242526272829303132333438244454647484950515253626364656667686970345[[#This Row],[PEMBULATAN]]*O118</f>
        <v>83307.839999999997</v>
      </c>
    </row>
    <row r="119" spans="1:16" ht="26.25" customHeight="1" x14ac:dyDescent="0.2">
      <c r="A119" s="13"/>
      <c r="B119" s="73"/>
      <c r="C119" s="71" t="s">
        <v>2413</v>
      </c>
      <c r="D119" s="76" t="s">
        <v>56</v>
      </c>
      <c r="E119" s="12">
        <v>44524</v>
      </c>
      <c r="F119" s="74" t="s">
        <v>1971</v>
      </c>
      <c r="G119" s="12">
        <v>44527</v>
      </c>
      <c r="H119" s="75" t="s">
        <v>1972</v>
      </c>
      <c r="I119" s="15">
        <v>84</v>
      </c>
      <c r="J119" s="15">
        <v>47</v>
      </c>
      <c r="K119" s="15">
        <v>34</v>
      </c>
      <c r="L119" s="15">
        <v>19</v>
      </c>
      <c r="M119" s="79">
        <v>33.558</v>
      </c>
      <c r="N119" s="94">
        <v>33.558</v>
      </c>
      <c r="O119" s="63">
        <v>2530</v>
      </c>
      <c r="P119" s="64">
        <f>Table22457891011234567891011121314151617181920212223242526272829303132333438244454647484950515253626364656667686970345[[#This Row],[PEMBULATAN]]*O119</f>
        <v>84901.74</v>
      </c>
    </row>
    <row r="120" spans="1:16" ht="26.25" customHeight="1" x14ac:dyDescent="0.2">
      <c r="A120" s="13"/>
      <c r="B120" s="73"/>
      <c r="C120" s="71" t="s">
        <v>2414</v>
      </c>
      <c r="D120" s="76" t="s">
        <v>56</v>
      </c>
      <c r="E120" s="12">
        <v>44524</v>
      </c>
      <c r="F120" s="74" t="s">
        <v>1971</v>
      </c>
      <c r="G120" s="12">
        <v>44527</v>
      </c>
      <c r="H120" s="75" t="s">
        <v>1972</v>
      </c>
      <c r="I120" s="15">
        <v>67</v>
      </c>
      <c r="J120" s="15">
        <v>45</v>
      </c>
      <c r="K120" s="15">
        <v>30</v>
      </c>
      <c r="L120" s="15">
        <v>14</v>
      </c>
      <c r="M120" s="79">
        <v>22.612500000000001</v>
      </c>
      <c r="N120" s="94">
        <v>22.612500000000001</v>
      </c>
      <c r="O120" s="63">
        <v>2530</v>
      </c>
      <c r="P120" s="64">
        <f>Table22457891011234567891011121314151617181920212223242526272829303132333438244454647484950515253626364656667686970345[[#This Row],[PEMBULATAN]]*O120</f>
        <v>57209.625</v>
      </c>
    </row>
    <row r="121" spans="1:16" ht="26.25" customHeight="1" x14ac:dyDescent="0.2">
      <c r="A121" s="13"/>
      <c r="B121" s="73"/>
      <c r="C121" s="71" t="s">
        <v>2415</v>
      </c>
      <c r="D121" s="76" t="s">
        <v>56</v>
      </c>
      <c r="E121" s="12">
        <v>44524</v>
      </c>
      <c r="F121" s="74" t="s">
        <v>1971</v>
      </c>
      <c r="G121" s="12">
        <v>44527</v>
      </c>
      <c r="H121" s="75" t="s">
        <v>1972</v>
      </c>
      <c r="I121" s="15">
        <v>60</v>
      </c>
      <c r="J121" s="15">
        <v>60</v>
      </c>
      <c r="K121" s="15">
        <v>30</v>
      </c>
      <c r="L121" s="15">
        <v>9</v>
      </c>
      <c r="M121" s="79">
        <v>27</v>
      </c>
      <c r="N121" s="94">
        <v>27</v>
      </c>
      <c r="O121" s="63">
        <v>2530</v>
      </c>
      <c r="P121" s="64">
        <f>Table22457891011234567891011121314151617181920212223242526272829303132333438244454647484950515253626364656667686970345[[#This Row],[PEMBULATAN]]*O121</f>
        <v>68310</v>
      </c>
    </row>
    <row r="122" spans="1:16" ht="26.25" customHeight="1" x14ac:dyDescent="0.2">
      <c r="A122" s="13"/>
      <c r="B122" s="73"/>
      <c r="C122" s="71" t="s">
        <v>2416</v>
      </c>
      <c r="D122" s="76" t="s">
        <v>56</v>
      </c>
      <c r="E122" s="12">
        <v>44524</v>
      </c>
      <c r="F122" s="74" t="s">
        <v>1971</v>
      </c>
      <c r="G122" s="12">
        <v>44527</v>
      </c>
      <c r="H122" s="75" t="s">
        <v>1972</v>
      </c>
      <c r="I122" s="15">
        <v>50</v>
      </c>
      <c r="J122" s="15">
        <v>44</v>
      </c>
      <c r="K122" s="15">
        <v>41</v>
      </c>
      <c r="L122" s="15">
        <v>20</v>
      </c>
      <c r="M122" s="79">
        <v>22.55</v>
      </c>
      <c r="N122" s="94">
        <v>22.55</v>
      </c>
      <c r="O122" s="63">
        <v>2530</v>
      </c>
      <c r="P122" s="64">
        <f>Table22457891011234567891011121314151617181920212223242526272829303132333438244454647484950515253626364656667686970345[[#This Row],[PEMBULATAN]]*O122</f>
        <v>57051.5</v>
      </c>
    </row>
    <row r="123" spans="1:16" ht="26.25" customHeight="1" x14ac:dyDescent="0.2">
      <c r="A123" s="13"/>
      <c r="B123" s="73"/>
      <c r="C123" s="71" t="s">
        <v>2417</v>
      </c>
      <c r="D123" s="76" t="s">
        <v>56</v>
      </c>
      <c r="E123" s="12">
        <v>44524</v>
      </c>
      <c r="F123" s="74" t="s">
        <v>1971</v>
      </c>
      <c r="G123" s="12">
        <v>44527</v>
      </c>
      <c r="H123" s="75" t="s">
        <v>1972</v>
      </c>
      <c r="I123" s="15">
        <v>70</v>
      </c>
      <c r="J123" s="15">
        <v>61</v>
      </c>
      <c r="K123" s="15">
        <v>20</v>
      </c>
      <c r="L123" s="15">
        <v>7</v>
      </c>
      <c r="M123" s="79">
        <v>21.35</v>
      </c>
      <c r="N123" s="94">
        <v>22</v>
      </c>
      <c r="O123" s="63">
        <v>2530</v>
      </c>
      <c r="P123" s="64">
        <f>Table22457891011234567891011121314151617181920212223242526272829303132333438244454647484950515253626364656667686970345[[#This Row],[PEMBULATAN]]*O123</f>
        <v>55660</v>
      </c>
    </row>
    <row r="124" spans="1:16" ht="26.25" customHeight="1" x14ac:dyDescent="0.2">
      <c r="A124" s="13"/>
      <c r="B124" s="73"/>
      <c r="C124" s="71" t="s">
        <v>2418</v>
      </c>
      <c r="D124" s="76" t="s">
        <v>56</v>
      </c>
      <c r="E124" s="12">
        <v>44524</v>
      </c>
      <c r="F124" s="74" t="s">
        <v>1971</v>
      </c>
      <c r="G124" s="12">
        <v>44527</v>
      </c>
      <c r="H124" s="75" t="s">
        <v>1972</v>
      </c>
      <c r="I124" s="15">
        <v>77</v>
      </c>
      <c r="J124" s="15">
        <v>50</v>
      </c>
      <c r="K124" s="15">
        <v>37</v>
      </c>
      <c r="L124" s="15">
        <v>18</v>
      </c>
      <c r="M124" s="79">
        <v>35.612499999999997</v>
      </c>
      <c r="N124" s="94">
        <v>35.612499999999997</v>
      </c>
      <c r="O124" s="63">
        <v>2530</v>
      </c>
      <c r="P124" s="64">
        <f>Table22457891011234567891011121314151617181920212223242526272829303132333438244454647484950515253626364656667686970345[[#This Row],[PEMBULATAN]]*O124</f>
        <v>90099.625</v>
      </c>
    </row>
    <row r="125" spans="1:16" ht="26.25" customHeight="1" x14ac:dyDescent="0.2">
      <c r="A125" s="13"/>
      <c r="B125" s="73"/>
      <c r="C125" s="71" t="s">
        <v>2419</v>
      </c>
      <c r="D125" s="76" t="s">
        <v>56</v>
      </c>
      <c r="E125" s="12">
        <v>44524</v>
      </c>
      <c r="F125" s="74" t="s">
        <v>1971</v>
      </c>
      <c r="G125" s="12">
        <v>44527</v>
      </c>
      <c r="H125" s="75" t="s">
        <v>1972</v>
      </c>
      <c r="I125" s="15">
        <v>87</v>
      </c>
      <c r="J125" s="15">
        <v>64</v>
      </c>
      <c r="K125" s="15">
        <v>40</v>
      </c>
      <c r="L125" s="15">
        <v>25</v>
      </c>
      <c r="M125" s="79">
        <v>55.68</v>
      </c>
      <c r="N125" s="94">
        <v>55.68</v>
      </c>
      <c r="O125" s="63">
        <v>2530</v>
      </c>
      <c r="P125" s="64">
        <f>Table22457891011234567891011121314151617181920212223242526272829303132333438244454647484950515253626364656667686970345[[#This Row],[PEMBULATAN]]*O125</f>
        <v>140870.39999999999</v>
      </c>
    </row>
    <row r="126" spans="1:16" ht="26.25" customHeight="1" x14ac:dyDescent="0.2">
      <c r="A126" s="13"/>
      <c r="B126" s="73"/>
      <c r="C126" s="71" t="s">
        <v>2420</v>
      </c>
      <c r="D126" s="76" t="s">
        <v>56</v>
      </c>
      <c r="E126" s="12">
        <v>44524</v>
      </c>
      <c r="F126" s="74" t="s">
        <v>1971</v>
      </c>
      <c r="G126" s="12">
        <v>44527</v>
      </c>
      <c r="H126" s="75" t="s">
        <v>1972</v>
      </c>
      <c r="I126" s="15">
        <v>62</v>
      </c>
      <c r="J126" s="15">
        <v>54</v>
      </c>
      <c r="K126" s="15">
        <v>15</v>
      </c>
      <c r="L126" s="15">
        <v>5</v>
      </c>
      <c r="M126" s="79">
        <v>12.555</v>
      </c>
      <c r="N126" s="94">
        <v>12.555</v>
      </c>
      <c r="O126" s="63">
        <v>2530</v>
      </c>
      <c r="P126" s="64">
        <f>Table22457891011234567891011121314151617181920212223242526272829303132333438244454647484950515253626364656667686970345[[#This Row],[PEMBULATAN]]*O126</f>
        <v>31764.149999999998</v>
      </c>
    </row>
    <row r="127" spans="1:16" ht="26.25" customHeight="1" x14ac:dyDescent="0.2">
      <c r="A127" s="13"/>
      <c r="B127" s="73"/>
      <c r="C127" s="71" t="s">
        <v>2421</v>
      </c>
      <c r="D127" s="76" t="s">
        <v>56</v>
      </c>
      <c r="E127" s="12">
        <v>44524</v>
      </c>
      <c r="F127" s="74" t="s">
        <v>1971</v>
      </c>
      <c r="G127" s="12">
        <v>44527</v>
      </c>
      <c r="H127" s="75" t="s">
        <v>1972</v>
      </c>
      <c r="I127" s="15">
        <v>60</v>
      </c>
      <c r="J127" s="15">
        <v>37</v>
      </c>
      <c r="K127" s="15">
        <v>20</v>
      </c>
      <c r="L127" s="15">
        <v>3</v>
      </c>
      <c r="M127" s="79">
        <v>11.1</v>
      </c>
      <c r="N127" s="94">
        <v>11.1</v>
      </c>
      <c r="O127" s="63">
        <v>2530</v>
      </c>
      <c r="P127" s="64">
        <f>Table22457891011234567891011121314151617181920212223242526272829303132333438244454647484950515253626364656667686970345[[#This Row],[PEMBULATAN]]*O127</f>
        <v>28083</v>
      </c>
    </row>
    <row r="128" spans="1:16" ht="26.25" customHeight="1" x14ac:dyDescent="0.2">
      <c r="A128" s="13"/>
      <c r="B128" s="73"/>
      <c r="C128" s="71" t="s">
        <v>2422</v>
      </c>
      <c r="D128" s="76" t="s">
        <v>56</v>
      </c>
      <c r="E128" s="12">
        <v>44524</v>
      </c>
      <c r="F128" s="74" t="s">
        <v>1971</v>
      </c>
      <c r="G128" s="12">
        <v>44527</v>
      </c>
      <c r="H128" s="75" t="s">
        <v>1972</v>
      </c>
      <c r="I128" s="15">
        <v>57</v>
      </c>
      <c r="J128" s="15">
        <v>39</v>
      </c>
      <c r="K128" s="15">
        <v>20</v>
      </c>
      <c r="L128" s="15">
        <v>5</v>
      </c>
      <c r="M128" s="79">
        <v>11.115</v>
      </c>
      <c r="N128" s="94">
        <v>11.115</v>
      </c>
      <c r="O128" s="63">
        <v>2530</v>
      </c>
      <c r="P128" s="64">
        <f>Table22457891011234567891011121314151617181920212223242526272829303132333438244454647484950515253626364656667686970345[[#This Row],[PEMBULATAN]]*O128</f>
        <v>28120.95</v>
      </c>
    </row>
    <row r="129" spans="1:16" ht="26.25" customHeight="1" x14ac:dyDescent="0.2">
      <c r="A129" s="13"/>
      <c r="B129" s="73"/>
      <c r="C129" s="71" t="s">
        <v>2423</v>
      </c>
      <c r="D129" s="76" t="s">
        <v>56</v>
      </c>
      <c r="E129" s="12">
        <v>44524</v>
      </c>
      <c r="F129" s="74" t="s">
        <v>1971</v>
      </c>
      <c r="G129" s="12">
        <v>44527</v>
      </c>
      <c r="H129" s="75" t="s">
        <v>1972</v>
      </c>
      <c r="I129" s="15">
        <v>80</v>
      </c>
      <c r="J129" s="15">
        <v>57</v>
      </c>
      <c r="K129" s="15">
        <v>15</v>
      </c>
      <c r="L129" s="15">
        <v>7</v>
      </c>
      <c r="M129" s="79">
        <v>17.100000000000001</v>
      </c>
      <c r="N129" s="94">
        <v>17.100000000000001</v>
      </c>
      <c r="O129" s="63">
        <v>2530</v>
      </c>
      <c r="P129" s="64">
        <f>Table22457891011234567891011121314151617181920212223242526272829303132333438244454647484950515253626364656667686970345[[#This Row],[PEMBULATAN]]*O129</f>
        <v>43263</v>
      </c>
    </row>
    <row r="130" spans="1:16" ht="26.25" customHeight="1" x14ac:dyDescent="0.2">
      <c r="A130" s="13"/>
      <c r="B130" s="73"/>
      <c r="C130" s="71" t="s">
        <v>2424</v>
      </c>
      <c r="D130" s="76" t="s">
        <v>56</v>
      </c>
      <c r="E130" s="12">
        <v>44524</v>
      </c>
      <c r="F130" s="74" t="s">
        <v>1971</v>
      </c>
      <c r="G130" s="12">
        <v>44527</v>
      </c>
      <c r="H130" s="75" t="s">
        <v>1972</v>
      </c>
      <c r="I130" s="15">
        <v>85</v>
      </c>
      <c r="J130" s="15">
        <v>50</v>
      </c>
      <c r="K130" s="15">
        <v>35</v>
      </c>
      <c r="L130" s="15">
        <v>17</v>
      </c>
      <c r="M130" s="79">
        <v>37.1875</v>
      </c>
      <c r="N130" s="94">
        <v>37.1875</v>
      </c>
      <c r="O130" s="63">
        <v>2530</v>
      </c>
      <c r="P130" s="64">
        <f>Table22457891011234567891011121314151617181920212223242526272829303132333438244454647484950515253626364656667686970345[[#This Row],[PEMBULATAN]]*O130</f>
        <v>94084.375</v>
      </c>
    </row>
    <row r="131" spans="1:16" ht="26.25" customHeight="1" x14ac:dyDescent="0.2">
      <c r="A131" s="13"/>
      <c r="B131" s="73"/>
      <c r="C131" s="71" t="s">
        <v>2425</v>
      </c>
      <c r="D131" s="76" t="s">
        <v>56</v>
      </c>
      <c r="E131" s="12">
        <v>44524</v>
      </c>
      <c r="F131" s="74" t="s">
        <v>1971</v>
      </c>
      <c r="G131" s="12">
        <v>44527</v>
      </c>
      <c r="H131" s="75" t="s">
        <v>1972</v>
      </c>
      <c r="I131" s="15">
        <v>34</v>
      </c>
      <c r="J131" s="15">
        <v>35</v>
      </c>
      <c r="K131" s="15">
        <v>15</v>
      </c>
      <c r="L131" s="15">
        <v>1</v>
      </c>
      <c r="M131" s="79">
        <v>4.4625000000000004</v>
      </c>
      <c r="N131" s="94">
        <v>5</v>
      </c>
      <c r="O131" s="63">
        <v>2530</v>
      </c>
      <c r="P131" s="64">
        <f>Table22457891011234567891011121314151617181920212223242526272829303132333438244454647484950515253626364656667686970345[[#This Row],[PEMBULATAN]]*O131</f>
        <v>12650</v>
      </c>
    </row>
    <row r="132" spans="1:16" ht="26.25" customHeight="1" x14ac:dyDescent="0.2">
      <c r="A132" s="13"/>
      <c r="B132" s="73"/>
      <c r="C132" s="71" t="s">
        <v>2426</v>
      </c>
      <c r="D132" s="76" t="s">
        <v>56</v>
      </c>
      <c r="E132" s="12">
        <v>44524</v>
      </c>
      <c r="F132" s="74" t="s">
        <v>1971</v>
      </c>
      <c r="G132" s="12">
        <v>44527</v>
      </c>
      <c r="H132" s="75" t="s">
        <v>1972</v>
      </c>
      <c r="I132" s="15">
        <v>30</v>
      </c>
      <c r="J132" s="15">
        <v>40</v>
      </c>
      <c r="K132" s="15">
        <v>20</v>
      </c>
      <c r="L132" s="15">
        <v>3</v>
      </c>
      <c r="M132" s="79">
        <v>6</v>
      </c>
      <c r="N132" s="94">
        <v>6</v>
      </c>
      <c r="O132" s="63">
        <v>2530</v>
      </c>
      <c r="P132" s="64">
        <f>Table22457891011234567891011121314151617181920212223242526272829303132333438244454647484950515253626364656667686970345[[#This Row],[PEMBULATAN]]*O132</f>
        <v>15180</v>
      </c>
    </row>
    <row r="133" spans="1:16" ht="26.25" customHeight="1" x14ac:dyDescent="0.2">
      <c r="A133" s="13"/>
      <c r="B133" s="73"/>
      <c r="C133" s="71" t="s">
        <v>2427</v>
      </c>
      <c r="D133" s="76" t="s">
        <v>56</v>
      </c>
      <c r="E133" s="12">
        <v>44524</v>
      </c>
      <c r="F133" s="74" t="s">
        <v>1971</v>
      </c>
      <c r="G133" s="12">
        <v>44527</v>
      </c>
      <c r="H133" s="75" t="s">
        <v>1972</v>
      </c>
      <c r="I133" s="15">
        <v>80</v>
      </c>
      <c r="J133" s="15">
        <v>46</v>
      </c>
      <c r="K133" s="15">
        <v>25</v>
      </c>
      <c r="L133" s="15">
        <v>14</v>
      </c>
      <c r="M133" s="79">
        <v>23</v>
      </c>
      <c r="N133" s="94">
        <v>23</v>
      </c>
      <c r="O133" s="63">
        <v>2530</v>
      </c>
      <c r="P133" s="64">
        <f>Table22457891011234567891011121314151617181920212223242526272829303132333438244454647484950515253626364656667686970345[[#This Row],[PEMBULATAN]]*O133</f>
        <v>58190</v>
      </c>
    </row>
    <row r="134" spans="1:16" ht="26.25" customHeight="1" x14ac:dyDescent="0.2">
      <c r="A134" s="13"/>
      <c r="B134" s="73"/>
      <c r="C134" s="71" t="s">
        <v>2428</v>
      </c>
      <c r="D134" s="76" t="s">
        <v>56</v>
      </c>
      <c r="E134" s="12">
        <v>44524</v>
      </c>
      <c r="F134" s="74" t="s">
        <v>1971</v>
      </c>
      <c r="G134" s="12">
        <v>44527</v>
      </c>
      <c r="H134" s="75" t="s">
        <v>1972</v>
      </c>
      <c r="I134" s="15">
        <v>77</v>
      </c>
      <c r="J134" s="15">
        <v>47</v>
      </c>
      <c r="K134" s="15">
        <v>30</v>
      </c>
      <c r="L134" s="15">
        <v>7</v>
      </c>
      <c r="M134" s="79">
        <v>27.142499999999998</v>
      </c>
      <c r="N134" s="94">
        <v>27.142499999999998</v>
      </c>
      <c r="O134" s="63">
        <v>2530</v>
      </c>
      <c r="P134" s="64">
        <f>Table22457891011234567891011121314151617181920212223242526272829303132333438244454647484950515253626364656667686970345[[#This Row],[PEMBULATAN]]*O134</f>
        <v>68670.524999999994</v>
      </c>
    </row>
    <row r="135" spans="1:16" ht="26.25" customHeight="1" x14ac:dyDescent="0.2">
      <c r="A135" s="13"/>
      <c r="B135" s="73"/>
      <c r="C135" s="71" t="s">
        <v>2429</v>
      </c>
      <c r="D135" s="76" t="s">
        <v>56</v>
      </c>
      <c r="E135" s="12">
        <v>44524</v>
      </c>
      <c r="F135" s="74" t="s">
        <v>1971</v>
      </c>
      <c r="G135" s="12">
        <v>44527</v>
      </c>
      <c r="H135" s="75" t="s">
        <v>1972</v>
      </c>
      <c r="I135" s="15">
        <v>104</v>
      </c>
      <c r="J135" s="15">
        <v>10</v>
      </c>
      <c r="K135" s="15">
        <v>10</v>
      </c>
      <c r="L135" s="15">
        <v>2</v>
      </c>
      <c r="M135" s="79">
        <v>2.6</v>
      </c>
      <c r="N135" s="94">
        <v>2.6</v>
      </c>
      <c r="O135" s="63">
        <v>2530</v>
      </c>
      <c r="P135" s="64">
        <f>Table22457891011234567891011121314151617181920212223242526272829303132333438244454647484950515253626364656667686970345[[#This Row],[PEMBULATAN]]*O135</f>
        <v>6578</v>
      </c>
    </row>
    <row r="136" spans="1:16" ht="26.25" customHeight="1" x14ac:dyDescent="0.2">
      <c r="A136" s="13"/>
      <c r="B136" s="73"/>
      <c r="C136" s="71" t="s">
        <v>2430</v>
      </c>
      <c r="D136" s="76" t="s">
        <v>56</v>
      </c>
      <c r="E136" s="12">
        <v>44524</v>
      </c>
      <c r="F136" s="74" t="s">
        <v>1971</v>
      </c>
      <c r="G136" s="12">
        <v>44527</v>
      </c>
      <c r="H136" s="75" t="s">
        <v>1972</v>
      </c>
      <c r="I136" s="15">
        <v>35</v>
      </c>
      <c r="J136" s="15">
        <v>42</v>
      </c>
      <c r="K136" s="15">
        <v>17</v>
      </c>
      <c r="L136" s="15">
        <v>3</v>
      </c>
      <c r="M136" s="79">
        <v>6.2474999999999996</v>
      </c>
      <c r="N136" s="94">
        <v>6.2474999999999996</v>
      </c>
      <c r="O136" s="63">
        <v>2530</v>
      </c>
      <c r="P136" s="64">
        <f>Table22457891011234567891011121314151617181920212223242526272829303132333438244454647484950515253626364656667686970345[[#This Row],[PEMBULATAN]]*O136</f>
        <v>15806.174999999999</v>
      </c>
    </row>
    <row r="137" spans="1:16" ht="26.25" customHeight="1" x14ac:dyDescent="0.2">
      <c r="A137" s="13"/>
      <c r="B137" s="73"/>
      <c r="C137" s="71" t="s">
        <v>2431</v>
      </c>
      <c r="D137" s="76" t="s">
        <v>56</v>
      </c>
      <c r="E137" s="12">
        <v>44524</v>
      </c>
      <c r="F137" s="74" t="s">
        <v>1971</v>
      </c>
      <c r="G137" s="12">
        <v>44527</v>
      </c>
      <c r="H137" s="75" t="s">
        <v>1972</v>
      </c>
      <c r="I137" s="15">
        <v>47</v>
      </c>
      <c r="J137" s="15">
        <v>44</v>
      </c>
      <c r="K137" s="15">
        <v>64</v>
      </c>
      <c r="L137" s="15">
        <v>16</v>
      </c>
      <c r="M137" s="79">
        <v>33.088000000000001</v>
      </c>
      <c r="N137" s="94">
        <v>33.088000000000001</v>
      </c>
      <c r="O137" s="63">
        <v>2530</v>
      </c>
      <c r="P137" s="64">
        <f>Table22457891011234567891011121314151617181920212223242526272829303132333438244454647484950515253626364656667686970345[[#This Row],[PEMBULATAN]]*O137</f>
        <v>83712.639999999999</v>
      </c>
    </row>
    <row r="138" spans="1:16" ht="26.25" customHeight="1" x14ac:dyDescent="0.2">
      <c r="A138" s="13"/>
      <c r="B138" s="73"/>
      <c r="C138" s="71" t="s">
        <v>2432</v>
      </c>
      <c r="D138" s="76" t="s">
        <v>56</v>
      </c>
      <c r="E138" s="12">
        <v>44524</v>
      </c>
      <c r="F138" s="74" t="s">
        <v>1971</v>
      </c>
      <c r="G138" s="12">
        <v>44527</v>
      </c>
      <c r="H138" s="75" t="s">
        <v>1972</v>
      </c>
      <c r="I138" s="15">
        <v>30</v>
      </c>
      <c r="J138" s="15">
        <v>30</v>
      </c>
      <c r="K138" s="15">
        <v>14</v>
      </c>
      <c r="L138" s="15">
        <v>2</v>
      </c>
      <c r="M138" s="79">
        <v>3.15</v>
      </c>
      <c r="N138" s="94">
        <v>3.15</v>
      </c>
      <c r="O138" s="63">
        <v>2530</v>
      </c>
      <c r="P138" s="64">
        <f>Table22457891011234567891011121314151617181920212223242526272829303132333438244454647484950515253626364656667686970345[[#This Row],[PEMBULATAN]]*O138</f>
        <v>7969.5</v>
      </c>
    </row>
    <row r="139" spans="1:16" ht="26.25" customHeight="1" x14ac:dyDescent="0.2">
      <c r="A139" s="13"/>
      <c r="B139" s="73"/>
      <c r="C139" s="71" t="s">
        <v>2433</v>
      </c>
      <c r="D139" s="76" t="s">
        <v>56</v>
      </c>
      <c r="E139" s="12">
        <v>44524</v>
      </c>
      <c r="F139" s="74" t="s">
        <v>1971</v>
      </c>
      <c r="G139" s="12">
        <v>44527</v>
      </c>
      <c r="H139" s="75" t="s">
        <v>1972</v>
      </c>
      <c r="I139" s="15">
        <v>40</v>
      </c>
      <c r="J139" s="15">
        <v>44</v>
      </c>
      <c r="K139" s="15">
        <v>10</v>
      </c>
      <c r="L139" s="15">
        <v>3</v>
      </c>
      <c r="M139" s="79">
        <v>4.4000000000000004</v>
      </c>
      <c r="N139" s="94">
        <v>5</v>
      </c>
      <c r="O139" s="63">
        <v>2530</v>
      </c>
      <c r="P139" s="64">
        <f>Table22457891011234567891011121314151617181920212223242526272829303132333438244454647484950515253626364656667686970345[[#This Row],[PEMBULATAN]]*O139</f>
        <v>12650</v>
      </c>
    </row>
    <row r="140" spans="1:16" ht="26.25" customHeight="1" x14ac:dyDescent="0.2">
      <c r="A140" s="13"/>
      <c r="B140" s="73"/>
      <c r="C140" s="71" t="s">
        <v>2434</v>
      </c>
      <c r="D140" s="76" t="s">
        <v>56</v>
      </c>
      <c r="E140" s="12">
        <v>44524</v>
      </c>
      <c r="F140" s="74" t="s">
        <v>1971</v>
      </c>
      <c r="G140" s="12">
        <v>44527</v>
      </c>
      <c r="H140" s="75" t="s">
        <v>1972</v>
      </c>
      <c r="I140" s="15">
        <v>45</v>
      </c>
      <c r="J140" s="15">
        <v>27</v>
      </c>
      <c r="K140" s="15">
        <v>50</v>
      </c>
      <c r="L140" s="15">
        <v>2</v>
      </c>
      <c r="M140" s="79">
        <v>15.1875</v>
      </c>
      <c r="N140" s="94">
        <v>15.1875</v>
      </c>
      <c r="O140" s="63">
        <v>2530</v>
      </c>
      <c r="P140" s="64">
        <f>Table22457891011234567891011121314151617181920212223242526272829303132333438244454647484950515253626364656667686970345[[#This Row],[PEMBULATAN]]*O140</f>
        <v>38424.375</v>
      </c>
    </row>
    <row r="141" spans="1:16" ht="26.25" customHeight="1" x14ac:dyDescent="0.2">
      <c r="A141" s="13"/>
      <c r="B141" s="73"/>
      <c r="C141" s="71" t="s">
        <v>2435</v>
      </c>
      <c r="D141" s="76" t="s">
        <v>56</v>
      </c>
      <c r="E141" s="12">
        <v>44524</v>
      </c>
      <c r="F141" s="74" t="s">
        <v>1971</v>
      </c>
      <c r="G141" s="12">
        <v>44527</v>
      </c>
      <c r="H141" s="75" t="s">
        <v>1972</v>
      </c>
      <c r="I141" s="15">
        <v>78</v>
      </c>
      <c r="J141" s="15">
        <v>50</v>
      </c>
      <c r="K141" s="15">
        <v>10</v>
      </c>
      <c r="L141" s="15">
        <v>1</v>
      </c>
      <c r="M141" s="79">
        <v>9.75</v>
      </c>
      <c r="N141" s="94">
        <v>9.75</v>
      </c>
      <c r="O141" s="63">
        <v>2530</v>
      </c>
      <c r="P141" s="64">
        <f>Table22457891011234567891011121314151617181920212223242526272829303132333438244454647484950515253626364656667686970345[[#This Row],[PEMBULATAN]]*O141</f>
        <v>24667.5</v>
      </c>
    </row>
    <row r="142" spans="1:16" ht="26.25" customHeight="1" x14ac:dyDescent="0.2">
      <c r="A142" s="13"/>
      <c r="B142" s="73"/>
      <c r="C142" s="71" t="s">
        <v>2436</v>
      </c>
      <c r="D142" s="76" t="s">
        <v>56</v>
      </c>
      <c r="E142" s="12">
        <v>44524</v>
      </c>
      <c r="F142" s="74" t="s">
        <v>1971</v>
      </c>
      <c r="G142" s="12">
        <v>44527</v>
      </c>
      <c r="H142" s="75" t="s">
        <v>1972</v>
      </c>
      <c r="I142" s="15">
        <v>48</v>
      </c>
      <c r="J142" s="15">
        <v>34</v>
      </c>
      <c r="K142" s="15">
        <v>27</v>
      </c>
      <c r="L142" s="15">
        <v>5</v>
      </c>
      <c r="M142" s="79">
        <v>11.016</v>
      </c>
      <c r="N142" s="94">
        <v>11.016</v>
      </c>
      <c r="O142" s="63">
        <v>2530</v>
      </c>
      <c r="P142" s="64">
        <f>Table22457891011234567891011121314151617181920212223242526272829303132333438244454647484950515253626364656667686970345[[#This Row],[PEMBULATAN]]*O142</f>
        <v>27870.48</v>
      </c>
    </row>
    <row r="143" spans="1:16" ht="26.25" customHeight="1" x14ac:dyDescent="0.2">
      <c r="A143" s="13"/>
      <c r="B143" s="73"/>
      <c r="C143" s="71" t="s">
        <v>2437</v>
      </c>
      <c r="D143" s="76" t="s">
        <v>56</v>
      </c>
      <c r="E143" s="12">
        <v>44524</v>
      </c>
      <c r="F143" s="74" t="s">
        <v>1971</v>
      </c>
      <c r="G143" s="12">
        <v>44527</v>
      </c>
      <c r="H143" s="75" t="s">
        <v>1972</v>
      </c>
      <c r="I143" s="15">
        <v>70</v>
      </c>
      <c r="J143" s="15">
        <v>26</v>
      </c>
      <c r="K143" s="15">
        <v>16</v>
      </c>
      <c r="L143" s="15">
        <v>1</v>
      </c>
      <c r="M143" s="79">
        <v>7.28</v>
      </c>
      <c r="N143" s="94">
        <v>7.28</v>
      </c>
      <c r="O143" s="63">
        <v>2530</v>
      </c>
      <c r="P143" s="64">
        <f>Table22457891011234567891011121314151617181920212223242526272829303132333438244454647484950515253626364656667686970345[[#This Row],[PEMBULATAN]]*O143</f>
        <v>18418.400000000001</v>
      </c>
    </row>
    <row r="144" spans="1:16" ht="26.25" customHeight="1" x14ac:dyDescent="0.2">
      <c r="A144" s="13"/>
      <c r="B144" s="73"/>
      <c r="C144" s="71" t="s">
        <v>2438</v>
      </c>
      <c r="D144" s="76" t="s">
        <v>56</v>
      </c>
      <c r="E144" s="12">
        <v>44524</v>
      </c>
      <c r="F144" s="74" t="s">
        <v>1971</v>
      </c>
      <c r="G144" s="12">
        <v>44527</v>
      </c>
      <c r="H144" s="75" t="s">
        <v>1972</v>
      </c>
      <c r="I144" s="15">
        <v>86</v>
      </c>
      <c r="J144" s="15">
        <v>56</v>
      </c>
      <c r="K144" s="15">
        <v>37</v>
      </c>
      <c r="L144" s="15">
        <v>28</v>
      </c>
      <c r="M144" s="79">
        <v>44.548000000000002</v>
      </c>
      <c r="N144" s="94">
        <v>44.548000000000002</v>
      </c>
      <c r="O144" s="63">
        <v>2530</v>
      </c>
      <c r="P144" s="64">
        <f>Table22457891011234567891011121314151617181920212223242526272829303132333438244454647484950515253626364656667686970345[[#This Row],[PEMBULATAN]]*O144</f>
        <v>112706.44</v>
      </c>
    </row>
    <row r="145" spans="1:16" ht="26.25" customHeight="1" x14ac:dyDescent="0.2">
      <c r="A145" s="13"/>
      <c r="B145" s="73"/>
      <c r="C145" s="71" t="s">
        <v>2439</v>
      </c>
      <c r="D145" s="76" t="s">
        <v>56</v>
      </c>
      <c r="E145" s="12">
        <v>44524</v>
      </c>
      <c r="F145" s="74" t="s">
        <v>1971</v>
      </c>
      <c r="G145" s="12">
        <v>44527</v>
      </c>
      <c r="H145" s="75" t="s">
        <v>1972</v>
      </c>
      <c r="I145" s="15">
        <v>90</v>
      </c>
      <c r="J145" s="15">
        <v>55</v>
      </c>
      <c r="K145" s="15">
        <v>17</v>
      </c>
      <c r="L145" s="15">
        <v>5</v>
      </c>
      <c r="M145" s="79">
        <v>21.037500000000001</v>
      </c>
      <c r="N145" s="94">
        <v>21.037500000000001</v>
      </c>
      <c r="O145" s="63">
        <v>2530</v>
      </c>
      <c r="P145" s="64">
        <f>Table22457891011234567891011121314151617181920212223242526272829303132333438244454647484950515253626364656667686970345[[#This Row],[PEMBULATAN]]*O145</f>
        <v>53224.875</v>
      </c>
    </row>
    <row r="146" spans="1:16" ht="26.25" customHeight="1" x14ac:dyDescent="0.2">
      <c r="A146" s="13"/>
      <c r="B146" s="73"/>
      <c r="C146" s="71" t="s">
        <v>2440</v>
      </c>
      <c r="D146" s="76" t="s">
        <v>56</v>
      </c>
      <c r="E146" s="12">
        <v>44524</v>
      </c>
      <c r="F146" s="74" t="s">
        <v>1971</v>
      </c>
      <c r="G146" s="12">
        <v>44527</v>
      </c>
      <c r="H146" s="75" t="s">
        <v>1972</v>
      </c>
      <c r="I146" s="15">
        <v>85</v>
      </c>
      <c r="J146" s="15">
        <v>34</v>
      </c>
      <c r="K146" s="15">
        <v>25</v>
      </c>
      <c r="L146" s="15">
        <v>4</v>
      </c>
      <c r="M146" s="79">
        <v>18.0625</v>
      </c>
      <c r="N146" s="94">
        <v>18.0625</v>
      </c>
      <c r="O146" s="63">
        <v>2530</v>
      </c>
      <c r="P146" s="64">
        <f>Table22457891011234567891011121314151617181920212223242526272829303132333438244454647484950515253626364656667686970345[[#This Row],[PEMBULATAN]]*O146</f>
        <v>45698.125</v>
      </c>
    </row>
    <row r="147" spans="1:16" ht="26.25" customHeight="1" x14ac:dyDescent="0.2">
      <c r="A147" s="13"/>
      <c r="B147" s="73"/>
      <c r="C147" s="71" t="s">
        <v>2441</v>
      </c>
      <c r="D147" s="76" t="s">
        <v>56</v>
      </c>
      <c r="E147" s="12">
        <v>44524</v>
      </c>
      <c r="F147" s="74" t="s">
        <v>1971</v>
      </c>
      <c r="G147" s="12">
        <v>44527</v>
      </c>
      <c r="H147" s="75" t="s">
        <v>1972</v>
      </c>
      <c r="I147" s="15">
        <v>86</v>
      </c>
      <c r="J147" s="15">
        <v>69</v>
      </c>
      <c r="K147" s="15">
        <v>27</v>
      </c>
      <c r="L147" s="15">
        <v>18</v>
      </c>
      <c r="M147" s="79">
        <v>40.054499999999997</v>
      </c>
      <c r="N147" s="94">
        <v>40.054499999999997</v>
      </c>
      <c r="O147" s="63">
        <v>2530</v>
      </c>
      <c r="P147" s="64">
        <f>Table22457891011234567891011121314151617181920212223242526272829303132333438244454647484950515253626364656667686970345[[#This Row],[PEMBULATAN]]*O147</f>
        <v>101337.88499999999</v>
      </c>
    </row>
    <row r="148" spans="1:16" ht="26.25" customHeight="1" x14ac:dyDescent="0.2">
      <c r="A148" s="13"/>
      <c r="B148" s="73"/>
      <c r="C148" s="71" t="s">
        <v>2442</v>
      </c>
      <c r="D148" s="76" t="s">
        <v>56</v>
      </c>
      <c r="E148" s="12">
        <v>44524</v>
      </c>
      <c r="F148" s="74" t="s">
        <v>1971</v>
      </c>
      <c r="G148" s="12">
        <v>44527</v>
      </c>
      <c r="H148" s="75" t="s">
        <v>1972</v>
      </c>
      <c r="I148" s="15">
        <v>120</v>
      </c>
      <c r="J148" s="15">
        <v>27</v>
      </c>
      <c r="K148" s="15">
        <v>10</v>
      </c>
      <c r="L148" s="15">
        <v>4</v>
      </c>
      <c r="M148" s="79">
        <v>8.1</v>
      </c>
      <c r="N148" s="94">
        <v>8.1</v>
      </c>
      <c r="O148" s="63">
        <v>2530</v>
      </c>
      <c r="P148" s="64">
        <f>Table22457891011234567891011121314151617181920212223242526272829303132333438244454647484950515253626364656667686970345[[#This Row],[PEMBULATAN]]*O148</f>
        <v>20493</v>
      </c>
    </row>
    <row r="149" spans="1:16" ht="26.25" customHeight="1" x14ac:dyDescent="0.2">
      <c r="A149" s="13"/>
      <c r="B149" s="73"/>
      <c r="C149" s="71" t="s">
        <v>2443</v>
      </c>
      <c r="D149" s="76" t="s">
        <v>56</v>
      </c>
      <c r="E149" s="12">
        <v>44524</v>
      </c>
      <c r="F149" s="74" t="s">
        <v>1971</v>
      </c>
      <c r="G149" s="12">
        <v>44527</v>
      </c>
      <c r="H149" s="75" t="s">
        <v>1972</v>
      </c>
      <c r="I149" s="15">
        <v>35</v>
      </c>
      <c r="J149" s="15">
        <v>30</v>
      </c>
      <c r="K149" s="15">
        <v>18</v>
      </c>
      <c r="L149" s="15">
        <v>10</v>
      </c>
      <c r="M149" s="79">
        <v>4.7249999999999996</v>
      </c>
      <c r="N149" s="94">
        <v>10</v>
      </c>
      <c r="O149" s="63">
        <v>2530</v>
      </c>
      <c r="P149" s="64">
        <f>Table22457891011234567891011121314151617181920212223242526272829303132333438244454647484950515253626364656667686970345[[#This Row],[PEMBULATAN]]*O149</f>
        <v>25300</v>
      </c>
    </row>
    <row r="150" spans="1:16" ht="26.25" customHeight="1" x14ac:dyDescent="0.2">
      <c r="A150" s="13"/>
      <c r="B150" s="73"/>
      <c r="C150" s="71" t="s">
        <v>2444</v>
      </c>
      <c r="D150" s="76" t="s">
        <v>56</v>
      </c>
      <c r="E150" s="12">
        <v>44524</v>
      </c>
      <c r="F150" s="74" t="s">
        <v>1971</v>
      </c>
      <c r="G150" s="12">
        <v>44527</v>
      </c>
      <c r="H150" s="75" t="s">
        <v>1972</v>
      </c>
      <c r="I150" s="15">
        <v>98</v>
      </c>
      <c r="J150" s="15">
        <v>35</v>
      </c>
      <c r="K150" s="15">
        <v>10</v>
      </c>
      <c r="L150" s="15">
        <v>2</v>
      </c>
      <c r="M150" s="79">
        <v>8.5749999999999993</v>
      </c>
      <c r="N150" s="94">
        <v>8.5749999999999993</v>
      </c>
      <c r="O150" s="63">
        <v>2530</v>
      </c>
      <c r="P150" s="64">
        <f>Table22457891011234567891011121314151617181920212223242526272829303132333438244454647484950515253626364656667686970345[[#This Row],[PEMBULATAN]]*O150</f>
        <v>21694.75</v>
      </c>
    </row>
    <row r="151" spans="1:16" ht="26.25" customHeight="1" x14ac:dyDescent="0.2">
      <c r="A151" s="13"/>
      <c r="B151" s="73"/>
      <c r="C151" s="71" t="s">
        <v>2445</v>
      </c>
      <c r="D151" s="76" t="s">
        <v>56</v>
      </c>
      <c r="E151" s="12">
        <v>44524</v>
      </c>
      <c r="F151" s="74" t="s">
        <v>1971</v>
      </c>
      <c r="G151" s="12">
        <v>44527</v>
      </c>
      <c r="H151" s="75" t="s">
        <v>1972</v>
      </c>
      <c r="I151" s="15">
        <v>76</v>
      </c>
      <c r="J151" s="15">
        <v>15</v>
      </c>
      <c r="K151" s="15">
        <v>15</v>
      </c>
      <c r="L151" s="15">
        <v>3</v>
      </c>
      <c r="M151" s="79">
        <v>4.2750000000000004</v>
      </c>
      <c r="N151" s="94">
        <v>4.2750000000000004</v>
      </c>
      <c r="O151" s="63">
        <v>2530</v>
      </c>
      <c r="P151" s="64">
        <f>Table22457891011234567891011121314151617181920212223242526272829303132333438244454647484950515253626364656667686970345[[#This Row],[PEMBULATAN]]*O151</f>
        <v>10815.75</v>
      </c>
    </row>
    <row r="152" spans="1:16" ht="26.25" customHeight="1" x14ac:dyDescent="0.2">
      <c r="A152" s="13"/>
      <c r="B152" s="73"/>
      <c r="C152" s="71" t="s">
        <v>2446</v>
      </c>
      <c r="D152" s="76" t="s">
        <v>56</v>
      </c>
      <c r="E152" s="12">
        <v>44524</v>
      </c>
      <c r="F152" s="74" t="s">
        <v>1971</v>
      </c>
      <c r="G152" s="12">
        <v>44527</v>
      </c>
      <c r="H152" s="75" t="s">
        <v>1972</v>
      </c>
      <c r="I152" s="15">
        <v>60</v>
      </c>
      <c r="J152" s="15">
        <v>17</v>
      </c>
      <c r="K152" s="15">
        <v>17</v>
      </c>
      <c r="L152" s="15">
        <v>4</v>
      </c>
      <c r="M152" s="79">
        <v>4.335</v>
      </c>
      <c r="N152" s="94">
        <v>5</v>
      </c>
      <c r="O152" s="63">
        <v>2530</v>
      </c>
      <c r="P152" s="64">
        <f>Table22457891011234567891011121314151617181920212223242526272829303132333438244454647484950515253626364656667686970345[[#This Row],[PEMBULATAN]]*O152</f>
        <v>12650</v>
      </c>
    </row>
    <row r="153" spans="1:16" ht="26.25" customHeight="1" x14ac:dyDescent="0.2">
      <c r="A153" s="13"/>
      <c r="B153" s="73"/>
      <c r="C153" s="71" t="s">
        <v>2447</v>
      </c>
      <c r="D153" s="76" t="s">
        <v>56</v>
      </c>
      <c r="E153" s="12">
        <v>44524</v>
      </c>
      <c r="F153" s="74" t="s">
        <v>1971</v>
      </c>
      <c r="G153" s="12">
        <v>44527</v>
      </c>
      <c r="H153" s="75" t="s">
        <v>1972</v>
      </c>
      <c r="I153" s="15">
        <v>202</v>
      </c>
      <c r="J153" s="15">
        <v>5</v>
      </c>
      <c r="K153" s="15">
        <v>5</v>
      </c>
      <c r="L153" s="15">
        <v>6</v>
      </c>
      <c r="M153" s="79">
        <v>1.2625</v>
      </c>
      <c r="N153" s="94">
        <v>6</v>
      </c>
      <c r="O153" s="63">
        <v>2530</v>
      </c>
      <c r="P153" s="64">
        <f>Table22457891011234567891011121314151617181920212223242526272829303132333438244454647484950515253626364656667686970345[[#This Row],[PEMBULATAN]]*O153</f>
        <v>15180</v>
      </c>
    </row>
    <row r="154" spans="1:16" ht="26.25" customHeight="1" x14ac:dyDescent="0.2">
      <c r="A154" s="13"/>
      <c r="B154" s="73"/>
      <c r="C154" s="71" t="s">
        <v>2448</v>
      </c>
      <c r="D154" s="76" t="s">
        <v>56</v>
      </c>
      <c r="E154" s="12">
        <v>44524</v>
      </c>
      <c r="F154" s="74" t="s">
        <v>1971</v>
      </c>
      <c r="G154" s="12">
        <v>44527</v>
      </c>
      <c r="H154" s="75" t="s">
        <v>1972</v>
      </c>
      <c r="I154" s="15">
        <v>77</v>
      </c>
      <c r="J154" s="15">
        <v>50</v>
      </c>
      <c r="K154" s="15">
        <v>38</v>
      </c>
      <c r="L154" s="15">
        <v>30</v>
      </c>
      <c r="M154" s="79">
        <v>36.575000000000003</v>
      </c>
      <c r="N154" s="94">
        <v>36.575000000000003</v>
      </c>
      <c r="O154" s="63">
        <v>2530</v>
      </c>
      <c r="P154" s="64">
        <f>Table22457891011234567891011121314151617181920212223242526272829303132333438244454647484950515253626364656667686970345[[#This Row],[PEMBULATAN]]*O154</f>
        <v>92534.75</v>
      </c>
    </row>
    <row r="155" spans="1:16" ht="26.25" customHeight="1" x14ac:dyDescent="0.2">
      <c r="A155" s="13"/>
      <c r="B155" s="96"/>
      <c r="C155" s="71" t="s">
        <v>2449</v>
      </c>
      <c r="D155" s="76" t="s">
        <v>56</v>
      </c>
      <c r="E155" s="12">
        <v>44524</v>
      </c>
      <c r="F155" s="74" t="s">
        <v>1971</v>
      </c>
      <c r="G155" s="12">
        <v>44527</v>
      </c>
      <c r="H155" s="75" t="s">
        <v>1972</v>
      </c>
      <c r="I155" s="15">
        <v>77</v>
      </c>
      <c r="J155" s="15">
        <v>65</v>
      </c>
      <c r="K155" s="15">
        <v>62</v>
      </c>
      <c r="L155" s="15">
        <v>50</v>
      </c>
      <c r="M155" s="79">
        <v>77.577500000000001</v>
      </c>
      <c r="N155" s="94">
        <v>77.577500000000001</v>
      </c>
      <c r="O155" s="63">
        <v>2530</v>
      </c>
      <c r="P155" s="64">
        <f>Table22457891011234567891011121314151617181920212223242526272829303132333438244454647484950515253626364656667686970345[[#This Row],[PEMBULATAN]]*O155</f>
        <v>196271.07500000001</v>
      </c>
    </row>
    <row r="156" spans="1:16" ht="26.25" customHeight="1" x14ac:dyDescent="0.2">
      <c r="A156" s="13"/>
      <c r="B156" s="73" t="s">
        <v>2450</v>
      </c>
      <c r="C156" s="71" t="s">
        <v>2451</v>
      </c>
      <c r="D156" s="76" t="s">
        <v>56</v>
      </c>
      <c r="E156" s="12">
        <v>44524</v>
      </c>
      <c r="F156" s="74" t="s">
        <v>1971</v>
      </c>
      <c r="G156" s="12">
        <v>44527</v>
      </c>
      <c r="H156" s="75" t="s">
        <v>1972</v>
      </c>
      <c r="I156" s="15">
        <v>85</v>
      </c>
      <c r="J156" s="15">
        <v>45</v>
      </c>
      <c r="K156" s="15">
        <v>27</v>
      </c>
      <c r="L156" s="15">
        <v>15</v>
      </c>
      <c r="M156" s="79">
        <v>25.818750000000001</v>
      </c>
      <c r="N156" s="94">
        <v>25.818750000000001</v>
      </c>
      <c r="O156" s="63">
        <v>2530</v>
      </c>
      <c r="P156" s="64">
        <f>Table22457891011234567891011121314151617181920212223242526272829303132333438244454647484950515253626364656667686970345[[#This Row],[PEMBULATAN]]*O156</f>
        <v>65321.4375</v>
      </c>
    </row>
    <row r="157" spans="1:16" ht="26.25" customHeight="1" x14ac:dyDescent="0.2">
      <c r="A157" s="13"/>
      <c r="B157" s="73"/>
      <c r="C157" s="71" t="s">
        <v>2452</v>
      </c>
      <c r="D157" s="76" t="s">
        <v>56</v>
      </c>
      <c r="E157" s="12">
        <v>44524</v>
      </c>
      <c r="F157" s="74" t="s">
        <v>1971</v>
      </c>
      <c r="G157" s="12">
        <v>44527</v>
      </c>
      <c r="H157" s="75" t="s">
        <v>1972</v>
      </c>
      <c r="I157" s="15">
        <v>64</v>
      </c>
      <c r="J157" s="15">
        <v>50</v>
      </c>
      <c r="K157" s="15">
        <v>24</v>
      </c>
      <c r="L157" s="15">
        <v>9</v>
      </c>
      <c r="M157" s="79">
        <v>19.2</v>
      </c>
      <c r="N157" s="94">
        <v>19.2</v>
      </c>
      <c r="O157" s="63">
        <v>2530</v>
      </c>
      <c r="P157" s="64">
        <f>Table22457891011234567891011121314151617181920212223242526272829303132333438244454647484950515253626364656667686970345[[#This Row],[PEMBULATAN]]*O157</f>
        <v>48576</v>
      </c>
    </row>
    <row r="158" spans="1:16" ht="26.25" customHeight="1" x14ac:dyDescent="0.2">
      <c r="A158" s="13"/>
      <c r="B158" s="73"/>
      <c r="C158" s="71" t="s">
        <v>2453</v>
      </c>
      <c r="D158" s="76" t="s">
        <v>56</v>
      </c>
      <c r="E158" s="12">
        <v>44524</v>
      </c>
      <c r="F158" s="74" t="s">
        <v>1971</v>
      </c>
      <c r="G158" s="12">
        <v>44527</v>
      </c>
      <c r="H158" s="75" t="s">
        <v>1972</v>
      </c>
      <c r="I158" s="15">
        <v>85</v>
      </c>
      <c r="J158" s="15">
        <v>64</v>
      </c>
      <c r="K158" s="15">
        <v>23</v>
      </c>
      <c r="L158" s="15">
        <v>15</v>
      </c>
      <c r="M158" s="79">
        <v>31.28</v>
      </c>
      <c r="N158" s="94">
        <v>31.28</v>
      </c>
      <c r="O158" s="63">
        <v>2530</v>
      </c>
      <c r="P158" s="64">
        <f>Table22457891011234567891011121314151617181920212223242526272829303132333438244454647484950515253626364656667686970345[[#This Row],[PEMBULATAN]]*O158</f>
        <v>79138.400000000009</v>
      </c>
    </row>
    <row r="159" spans="1:16" ht="26.25" customHeight="1" x14ac:dyDescent="0.2">
      <c r="A159" s="13"/>
      <c r="B159" s="73"/>
      <c r="C159" s="71" t="s">
        <v>2454</v>
      </c>
      <c r="D159" s="76" t="s">
        <v>56</v>
      </c>
      <c r="E159" s="12">
        <v>44524</v>
      </c>
      <c r="F159" s="74" t="s">
        <v>1971</v>
      </c>
      <c r="G159" s="12">
        <v>44527</v>
      </c>
      <c r="H159" s="75" t="s">
        <v>1972</v>
      </c>
      <c r="I159" s="15">
        <v>70</v>
      </c>
      <c r="J159" s="15">
        <v>54</v>
      </c>
      <c r="K159" s="15">
        <v>15</v>
      </c>
      <c r="L159" s="15">
        <v>1</v>
      </c>
      <c r="M159" s="79">
        <v>14.175000000000001</v>
      </c>
      <c r="N159" s="94">
        <v>14.175000000000001</v>
      </c>
      <c r="O159" s="63">
        <v>2530</v>
      </c>
      <c r="P159" s="64">
        <f>Table22457891011234567891011121314151617181920212223242526272829303132333438244454647484950515253626364656667686970345[[#This Row],[PEMBULATAN]]*O159</f>
        <v>35862.75</v>
      </c>
    </row>
    <row r="160" spans="1:16" ht="26.25" customHeight="1" x14ac:dyDescent="0.2">
      <c r="A160" s="13"/>
      <c r="B160" s="73"/>
      <c r="C160" s="71" t="s">
        <v>2455</v>
      </c>
      <c r="D160" s="76" t="s">
        <v>56</v>
      </c>
      <c r="E160" s="12">
        <v>44524</v>
      </c>
      <c r="F160" s="74" t="s">
        <v>1971</v>
      </c>
      <c r="G160" s="12">
        <v>44527</v>
      </c>
      <c r="H160" s="75" t="s">
        <v>1972</v>
      </c>
      <c r="I160" s="15">
        <v>50</v>
      </c>
      <c r="J160" s="15">
        <v>43</v>
      </c>
      <c r="K160" s="15">
        <v>25</v>
      </c>
      <c r="L160" s="15">
        <v>13</v>
      </c>
      <c r="M160" s="79">
        <v>13.4375</v>
      </c>
      <c r="N160" s="94">
        <v>14</v>
      </c>
      <c r="O160" s="63">
        <v>2530</v>
      </c>
      <c r="P160" s="64">
        <f>Table22457891011234567891011121314151617181920212223242526272829303132333438244454647484950515253626364656667686970345[[#This Row],[PEMBULATAN]]*O160</f>
        <v>35420</v>
      </c>
    </row>
    <row r="161" spans="1:16" ht="26.25" customHeight="1" x14ac:dyDescent="0.2">
      <c r="A161" s="13"/>
      <c r="B161" s="73"/>
      <c r="C161" s="71" t="s">
        <v>2456</v>
      </c>
      <c r="D161" s="76" t="s">
        <v>56</v>
      </c>
      <c r="E161" s="12">
        <v>44524</v>
      </c>
      <c r="F161" s="74" t="s">
        <v>1971</v>
      </c>
      <c r="G161" s="12">
        <v>44527</v>
      </c>
      <c r="H161" s="75" t="s">
        <v>1972</v>
      </c>
      <c r="I161" s="15">
        <v>79</v>
      </c>
      <c r="J161" s="15">
        <v>54</v>
      </c>
      <c r="K161" s="15">
        <v>23</v>
      </c>
      <c r="L161" s="15">
        <v>11</v>
      </c>
      <c r="M161" s="79">
        <v>24.529499999999999</v>
      </c>
      <c r="N161" s="94">
        <v>24.529499999999999</v>
      </c>
      <c r="O161" s="63">
        <v>2530</v>
      </c>
      <c r="P161" s="64">
        <f>Table22457891011234567891011121314151617181920212223242526272829303132333438244454647484950515253626364656667686970345[[#This Row],[PEMBULATAN]]*O161</f>
        <v>62059.634999999995</v>
      </c>
    </row>
    <row r="162" spans="1:16" ht="26.25" customHeight="1" x14ac:dyDescent="0.2">
      <c r="A162" s="13"/>
      <c r="B162" s="73"/>
      <c r="C162" s="71" t="s">
        <v>2457</v>
      </c>
      <c r="D162" s="76" t="s">
        <v>56</v>
      </c>
      <c r="E162" s="12">
        <v>44524</v>
      </c>
      <c r="F162" s="74" t="s">
        <v>1971</v>
      </c>
      <c r="G162" s="12">
        <v>44527</v>
      </c>
      <c r="H162" s="75" t="s">
        <v>1972</v>
      </c>
      <c r="I162" s="15">
        <v>60</v>
      </c>
      <c r="J162" s="15">
        <v>45</v>
      </c>
      <c r="K162" s="15">
        <v>22</v>
      </c>
      <c r="L162" s="15">
        <v>5</v>
      </c>
      <c r="M162" s="79">
        <v>14.85</v>
      </c>
      <c r="N162" s="94">
        <v>14.85</v>
      </c>
      <c r="O162" s="63">
        <v>2530</v>
      </c>
      <c r="P162" s="64">
        <f>Table22457891011234567891011121314151617181920212223242526272829303132333438244454647484950515253626364656667686970345[[#This Row],[PEMBULATAN]]*O162</f>
        <v>37570.5</v>
      </c>
    </row>
    <row r="163" spans="1:16" ht="26.25" customHeight="1" x14ac:dyDescent="0.2">
      <c r="A163" s="13"/>
      <c r="B163" s="73"/>
      <c r="C163" s="71" t="s">
        <v>2458</v>
      </c>
      <c r="D163" s="76" t="s">
        <v>56</v>
      </c>
      <c r="E163" s="12">
        <v>44524</v>
      </c>
      <c r="F163" s="74" t="s">
        <v>1971</v>
      </c>
      <c r="G163" s="12">
        <v>44527</v>
      </c>
      <c r="H163" s="75" t="s">
        <v>1972</v>
      </c>
      <c r="I163" s="15">
        <v>55</v>
      </c>
      <c r="J163" s="15">
        <v>49</v>
      </c>
      <c r="K163" s="15">
        <v>12</v>
      </c>
      <c r="L163" s="15">
        <v>2</v>
      </c>
      <c r="M163" s="79">
        <v>8.0850000000000009</v>
      </c>
      <c r="N163" s="94">
        <v>8.0850000000000009</v>
      </c>
      <c r="O163" s="63">
        <v>2530</v>
      </c>
      <c r="P163" s="64">
        <f>Table22457891011234567891011121314151617181920212223242526272829303132333438244454647484950515253626364656667686970345[[#This Row],[PEMBULATAN]]*O163</f>
        <v>20455.050000000003</v>
      </c>
    </row>
    <row r="164" spans="1:16" ht="26.25" customHeight="1" x14ac:dyDescent="0.2">
      <c r="A164" s="13"/>
      <c r="B164" s="73"/>
      <c r="C164" s="71" t="s">
        <v>2459</v>
      </c>
      <c r="D164" s="76" t="s">
        <v>56</v>
      </c>
      <c r="E164" s="12">
        <v>44524</v>
      </c>
      <c r="F164" s="74" t="s">
        <v>1971</v>
      </c>
      <c r="G164" s="12">
        <v>44527</v>
      </c>
      <c r="H164" s="75" t="s">
        <v>1972</v>
      </c>
      <c r="I164" s="15">
        <v>55</v>
      </c>
      <c r="J164" s="15">
        <v>45</v>
      </c>
      <c r="K164" s="15">
        <v>25</v>
      </c>
      <c r="L164" s="15">
        <v>6</v>
      </c>
      <c r="M164" s="79">
        <v>15.46875</v>
      </c>
      <c r="N164" s="94">
        <v>16</v>
      </c>
      <c r="O164" s="63">
        <v>2530</v>
      </c>
      <c r="P164" s="64">
        <f>Table22457891011234567891011121314151617181920212223242526272829303132333438244454647484950515253626364656667686970345[[#This Row],[PEMBULATAN]]*O164</f>
        <v>40480</v>
      </c>
    </row>
    <row r="165" spans="1:16" ht="26.25" customHeight="1" x14ac:dyDescent="0.2">
      <c r="A165" s="13"/>
      <c r="B165" s="73"/>
      <c r="C165" s="71" t="s">
        <v>2460</v>
      </c>
      <c r="D165" s="76" t="s">
        <v>56</v>
      </c>
      <c r="E165" s="12">
        <v>44524</v>
      </c>
      <c r="F165" s="74" t="s">
        <v>1971</v>
      </c>
      <c r="G165" s="12">
        <v>44527</v>
      </c>
      <c r="H165" s="75" t="s">
        <v>1972</v>
      </c>
      <c r="I165" s="15">
        <v>70</v>
      </c>
      <c r="J165" s="15">
        <v>57</v>
      </c>
      <c r="K165" s="15">
        <v>12</v>
      </c>
      <c r="L165" s="15">
        <v>1</v>
      </c>
      <c r="M165" s="79">
        <v>11.97</v>
      </c>
      <c r="N165" s="94">
        <v>11.97</v>
      </c>
      <c r="O165" s="63">
        <v>2530</v>
      </c>
      <c r="P165" s="64">
        <f>Table22457891011234567891011121314151617181920212223242526272829303132333438244454647484950515253626364656667686970345[[#This Row],[PEMBULATAN]]*O165</f>
        <v>30284.100000000002</v>
      </c>
    </row>
    <row r="166" spans="1:16" ht="26.25" customHeight="1" x14ac:dyDescent="0.2">
      <c r="A166" s="13"/>
      <c r="B166" s="73"/>
      <c r="C166" s="71" t="s">
        <v>2461</v>
      </c>
      <c r="D166" s="76" t="s">
        <v>56</v>
      </c>
      <c r="E166" s="12">
        <v>44524</v>
      </c>
      <c r="F166" s="74" t="s">
        <v>1971</v>
      </c>
      <c r="G166" s="12">
        <v>44527</v>
      </c>
      <c r="H166" s="75" t="s">
        <v>1972</v>
      </c>
      <c r="I166" s="15">
        <v>77</v>
      </c>
      <c r="J166" s="15">
        <v>66</v>
      </c>
      <c r="K166" s="15">
        <v>13</v>
      </c>
      <c r="L166" s="15">
        <v>1</v>
      </c>
      <c r="M166" s="79">
        <v>16.516500000000001</v>
      </c>
      <c r="N166" s="94">
        <v>16.516500000000001</v>
      </c>
      <c r="O166" s="63">
        <v>2530</v>
      </c>
      <c r="P166" s="64">
        <f>Table22457891011234567891011121314151617181920212223242526272829303132333438244454647484950515253626364656667686970345[[#This Row],[PEMBULATAN]]*O166</f>
        <v>41786.745000000003</v>
      </c>
    </row>
    <row r="167" spans="1:16" ht="26.25" customHeight="1" x14ac:dyDescent="0.2">
      <c r="A167" s="13"/>
      <c r="B167" s="73"/>
      <c r="C167" s="71" t="s">
        <v>2462</v>
      </c>
      <c r="D167" s="76" t="s">
        <v>56</v>
      </c>
      <c r="E167" s="12">
        <v>44524</v>
      </c>
      <c r="F167" s="74" t="s">
        <v>1971</v>
      </c>
      <c r="G167" s="12">
        <v>44527</v>
      </c>
      <c r="H167" s="75" t="s">
        <v>1972</v>
      </c>
      <c r="I167" s="15">
        <v>65</v>
      </c>
      <c r="J167" s="15">
        <v>18</v>
      </c>
      <c r="K167" s="15">
        <v>22</v>
      </c>
      <c r="L167" s="15">
        <v>12</v>
      </c>
      <c r="M167" s="79">
        <v>6.4349999999999996</v>
      </c>
      <c r="N167" s="94">
        <v>13</v>
      </c>
      <c r="O167" s="63">
        <v>2530</v>
      </c>
      <c r="P167" s="64">
        <f>Table22457891011234567891011121314151617181920212223242526272829303132333438244454647484950515253626364656667686970345[[#This Row],[PEMBULATAN]]*O167</f>
        <v>32890</v>
      </c>
    </row>
    <row r="168" spans="1:16" ht="26.25" customHeight="1" x14ac:dyDescent="0.2">
      <c r="A168" s="13"/>
      <c r="B168" s="96"/>
      <c r="C168" s="71" t="s">
        <v>2463</v>
      </c>
      <c r="D168" s="76" t="s">
        <v>56</v>
      </c>
      <c r="E168" s="12">
        <v>44524</v>
      </c>
      <c r="F168" s="74" t="s">
        <v>1971</v>
      </c>
      <c r="G168" s="12">
        <v>44527</v>
      </c>
      <c r="H168" s="75" t="s">
        <v>1972</v>
      </c>
      <c r="I168" s="15">
        <v>62</v>
      </c>
      <c r="J168" s="15">
        <v>53</v>
      </c>
      <c r="K168" s="15">
        <v>22</v>
      </c>
      <c r="L168" s="15">
        <v>12</v>
      </c>
      <c r="M168" s="79">
        <v>18.073</v>
      </c>
      <c r="N168" s="94">
        <v>18.073</v>
      </c>
      <c r="O168" s="63">
        <v>2530</v>
      </c>
      <c r="P168" s="64">
        <f>Table22457891011234567891011121314151617181920212223242526272829303132333438244454647484950515253626364656667686970345[[#This Row],[PEMBULATAN]]*O168</f>
        <v>45724.69</v>
      </c>
    </row>
    <row r="169" spans="1:16" ht="26.25" customHeight="1" x14ac:dyDescent="0.2">
      <c r="A169" s="13"/>
      <c r="B169" s="73" t="s">
        <v>2464</v>
      </c>
      <c r="C169" s="71" t="s">
        <v>2465</v>
      </c>
      <c r="D169" s="76" t="s">
        <v>56</v>
      </c>
      <c r="E169" s="12">
        <v>44524</v>
      </c>
      <c r="F169" s="74" t="s">
        <v>1971</v>
      </c>
      <c r="G169" s="12">
        <v>44527</v>
      </c>
      <c r="H169" s="75" t="s">
        <v>1972</v>
      </c>
      <c r="I169" s="15">
        <v>77</v>
      </c>
      <c r="J169" s="15">
        <v>42</v>
      </c>
      <c r="K169" s="15">
        <v>12</v>
      </c>
      <c r="L169" s="15">
        <v>10</v>
      </c>
      <c r="M169" s="79">
        <v>9.702</v>
      </c>
      <c r="N169" s="94">
        <v>10</v>
      </c>
      <c r="O169" s="63">
        <v>2530</v>
      </c>
      <c r="P169" s="64">
        <f>Table22457891011234567891011121314151617181920212223242526272829303132333438244454647484950515253626364656667686970345[[#This Row],[PEMBULATAN]]*O169</f>
        <v>25300</v>
      </c>
    </row>
    <row r="170" spans="1:16" ht="26.25" customHeight="1" x14ac:dyDescent="0.2">
      <c r="A170" s="13"/>
      <c r="B170" s="73"/>
      <c r="C170" s="71" t="s">
        <v>2466</v>
      </c>
      <c r="D170" s="76" t="s">
        <v>56</v>
      </c>
      <c r="E170" s="12">
        <v>44524</v>
      </c>
      <c r="F170" s="74" t="s">
        <v>1971</v>
      </c>
      <c r="G170" s="12">
        <v>44527</v>
      </c>
      <c r="H170" s="75" t="s">
        <v>1972</v>
      </c>
      <c r="I170" s="15">
        <v>77</v>
      </c>
      <c r="J170" s="15">
        <v>42</v>
      </c>
      <c r="K170" s="15">
        <v>12</v>
      </c>
      <c r="L170" s="15">
        <v>10</v>
      </c>
      <c r="M170" s="79">
        <v>9.702</v>
      </c>
      <c r="N170" s="94">
        <v>10</v>
      </c>
      <c r="O170" s="63">
        <v>2530</v>
      </c>
      <c r="P170" s="64">
        <f>Table22457891011234567891011121314151617181920212223242526272829303132333438244454647484950515253626364656667686970345[[#This Row],[PEMBULATAN]]*O170</f>
        <v>25300</v>
      </c>
    </row>
    <row r="171" spans="1:16" ht="26.25" customHeight="1" x14ac:dyDescent="0.2">
      <c r="A171" s="13"/>
      <c r="B171" s="73"/>
      <c r="C171" s="71" t="s">
        <v>2467</v>
      </c>
      <c r="D171" s="76" t="s">
        <v>56</v>
      </c>
      <c r="E171" s="12">
        <v>44524</v>
      </c>
      <c r="F171" s="74" t="s">
        <v>1971</v>
      </c>
      <c r="G171" s="12">
        <v>44527</v>
      </c>
      <c r="H171" s="75" t="s">
        <v>1972</v>
      </c>
      <c r="I171" s="15">
        <v>75</v>
      </c>
      <c r="J171" s="15">
        <v>56</v>
      </c>
      <c r="K171" s="15">
        <v>36</v>
      </c>
      <c r="L171" s="15">
        <v>9</v>
      </c>
      <c r="M171" s="79">
        <v>37.799999999999997</v>
      </c>
      <c r="N171" s="94">
        <v>37.799999999999997</v>
      </c>
      <c r="O171" s="63">
        <v>2530</v>
      </c>
      <c r="P171" s="64">
        <f>Table22457891011234567891011121314151617181920212223242526272829303132333438244454647484950515253626364656667686970345[[#This Row],[PEMBULATAN]]*O171</f>
        <v>95634</v>
      </c>
    </row>
    <row r="172" spans="1:16" ht="26.25" customHeight="1" x14ac:dyDescent="0.2">
      <c r="A172" s="13"/>
      <c r="B172" s="73"/>
      <c r="C172" s="71" t="s">
        <v>2468</v>
      </c>
      <c r="D172" s="76" t="s">
        <v>56</v>
      </c>
      <c r="E172" s="12">
        <v>44524</v>
      </c>
      <c r="F172" s="74" t="s">
        <v>1971</v>
      </c>
      <c r="G172" s="12">
        <v>44527</v>
      </c>
      <c r="H172" s="75" t="s">
        <v>1972</v>
      </c>
      <c r="I172" s="15">
        <v>43</v>
      </c>
      <c r="J172" s="15">
        <v>34</v>
      </c>
      <c r="K172" s="15">
        <v>25</v>
      </c>
      <c r="L172" s="15">
        <v>9</v>
      </c>
      <c r="M172" s="79">
        <v>9.1374999999999993</v>
      </c>
      <c r="N172" s="94">
        <v>9.1374999999999993</v>
      </c>
      <c r="O172" s="63">
        <v>2530</v>
      </c>
      <c r="P172" s="64">
        <f>Table22457891011234567891011121314151617181920212223242526272829303132333438244454647484950515253626364656667686970345[[#This Row],[PEMBULATAN]]*O172</f>
        <v>23117.875</v>
      </c>
    </row>
    <row r="173" spans="1:16" ht="26.25" customHeight="1" x14ac:dyDescent="0.2">
      <c r="A173" s="13"/>
      <c r="B173" s="73"/>
      <c r="C173" s="71" t="s">
        <v>2469</v>
      </c>
      <c r="D173" s="76" t="s">
        <v>56</v>
      </c>
      <c r="E173" s="12">
        <v>44524</v>
      </c>
      <c r="F173" s="74" t="s">
        <v>1971</v>
      </c>
      <c r="G173" s="12">
        <v>44527</v>
      </c>
      <c r="H173" s="75" t="s">
        <v>1972</v>
      </c>
      <c r="I173" s="15">
        <v>43</v>
      </c>
      <c r="J173" s="15">
        <v>34</v>
      </c>
      <c r="K173" s="15">
        <v>25</v>
      </c>
      <c r="L173" s="15">
        <v>9</v>
      </c>
      <c r="M173" s="79">
        <v>9.1374999999999993</v>
      </c>
      <c r="N173" s="94">
        <v>9.1374999999999993</v>
      </c>
      <c r="O173" s="63">
        <v>2530</v>
      </c>
      <c r="P173" s="64">
        <f>Table22457891011234567891011121314151617181920212223242526272829303132333438244454647484950515253626364656667686970345[[#This Row],[PEMBULATAN]]*O173</f>
        <v>23117.875</v>
      </c>
    </row>
    <row r="174" spans="1:16" ht="26.25" customHeight="1" x14ac:dyDescent="0.2">
      <c r="A174" s="13"/>
      <c r="B174" s="73"/>
      <c r="C174" s="71" t="s">
        <v>2470</v>
      </c>
      <c r="D174" s="76" t="s">
        <v>56</v>
      </c>
      <c r="E174" s="12">
        <v>44524</v>
      </c>
      <c r="F174" s="74" t="s">
        <v>1971</v>
      </c>
      <c r="G174" s="12">
        <v>44527</v>
      </c>
      <c r="H174" s="75" t="s">
        <v>1972</v>
      </c>
      <c r="I174" s="15">
        <v>43</v>
      </c>
      <c r="J174" s="15">
        <v>34</v>
      </c>
      <c r="K174" s="15">
        <v>25</v>
      </c>
      <c r="L174" s="15">
        <v>9</v>
      </c>
      <c r="M174" s="79">
        <v>9.1374999999999993</v>
      </c>
      <c r="N174" s="94">
        <v>9.1374999999999993</v>
      </c>
      <c r="O174" s="63">
        <v>2530</v>
      </c>
      <c r="P174" s="64">
        <f>Table22457891011234567891011121314151617181920212223242526272829303132333438244454647484950515253626364656667686970345[[#This Row],[PEMBULATAN]]*O174</f>
        <v>23117.875</v>
      </c>
    </row>
    <row r="175" spans="1:16" ht="26.25" customHeight="1" x14ac:dyDescent="0.2">
      <c r="A175" s="13"/>
      <c r="B175" s="73"/>
      <c r="C175" s="71" t="s">
        <v>2471</v>
      </c>
      <c r="D175" s="76" t="s">
        <v>56</v>
      </c>
      <c r="E175" s="12">
        <v>44524</v>
      </c>
      <c r="F175" s="74" t="s">
        <v>1971</v>
      </c>
      <c r="G175" s="12">
        <v>44527</v>
      </c>
      <c r="H175" s="75" t="s">
        <v>1972</v>
      </c>
      <c r="I175" s="15">
        <v>66</v>
      </c>
      <c r="J175" s="15">
        <v>42</v>
      </c>
      <c r="K175" s="15">
        <v>69</v>
      </c>
      <c r="L175" s="15">
        <v>5</v>
      </c>
      <c r="M175" s="79">
        <v>47.817</v>
      </c>
      <c r="N175" s="94">
        <v>47.817</v>
      </c>
      <c r="O175" s="63">
        <v>2530</v>
      </c>
      <c r="P175" s="64">
        <f>Table22457891011234567891011121314151617181920212223242526272829303132333438244454647484950515253626364656667686970345[[#This Row],[PEMBULATAN]]*O175</f>
        <v>120977.01</v>
      </c>
    </row>
    <row r="176" spans="1:16" ht="26.25" customHeight="1" x14ac:dyDescent="0.2">
      <c r="A176" s="13"/>
      <c r="B176" s="73"/>
      <c r="C176" s="71" t="s">
        <v>2472</v>
      </c>
      <c r="D176" s="76" t="s">
        <v>56</v>
      </c>
      <c r="E176" s="12">
        <v>44524</v>
      </c>
      <c r="F176" s="74" t="s">
        <v>1971</v>
      </c>
      <c r="G176" s="12">
        <v>44527</v>
      </c>
      <c r="H176" s="75" t="s">
        <v>1972</v>
      </c>
      <c r="I176" s="15">
        <v>80</v>
      </c>
      <c r="J176" s="15">
        <v>50</v>
      </c>
      <c r="K176" s="15">
        <v>15</v>
      </c>
      <c r="L176" s="15">
        <v>1</v>
      </c>
      <c r="M176" s="79">
        <v>15</v>
      </c>
      <c r="N176" s="94">
        <v>15</v>
      </c>
      <c r="O176" s="63">
        <v>2530</v>
      </c>
      <c r="P176" s="64">
        <f>Table22457891011234567891011121314151617181920212223242526272829303132333438244454647484950515253626364656667686970345[[#This Row],[PEMBULATAN]]*O176</f>
        <v>37950</v>
      </c>
    </row>
    <row r="177" spans="1:16" ht="26.25" customHeight="1" x14ac:dyDescent="0.2">
      <c r="A177" s="13"/>
      <c r="B177" s="73"/>
      <c r="C177" s="71" t="s">
        <v>2473</v>
      </c>
      <c r="D177" s="76" t="s">
        <v>56</v>
      </c>
      <c r="E177" s="12">
        <v>44524</v>
      </c>
      <c r="F177" s="74" t="s">
        <v>1971</v>
      </c>
      <c r="G177" s="12">
        <v>44527</v>
      </c>
      <c r="H177" s="75" t="s">
        <v>1972</v>
      </c>
      <c r="I177" s="15">
        <v>43</v>
      </c>
      <c r="J177" s="15">
        <v>34</v>
      </c>
      <c r="K177" s="15">
        <v>25</v>
      </c>
      <c r="L177" s="15">
        <v>9</v>
      </c>
      <c r="M177" s="79">
        <v>9.1374999999999993</v>
      </c>
      <c r="N177" s="94">
        <v>9.1374999999999993</v>
      </c>
      <c r="O177" s="63">
        <v>2530</v>
      </c>
      <c r="P177" s="64">
        <f>Table22457891011234567891011121314151617181920212223242526272829303132333438244454647484950515253626364656667686970345[[#This Row],[PEMBULATAN]]*O177</f>
        <v>23117.875</v>
      </c>
    </row>
    <row r="178" spans="1:16" ht="26.25" customHeight="1" x14ac:dyDescent="0.2">
      <c r="A178" s="13"/>
      <c r="B178" s="73"/>
      <c r="C178" s="71" t="s">
        <v>2474</v>
      </c>
      <c r="D178" s="76" t="s">
        <v>56</v>
      </c>
      <c r="E178" s="12">
        <v>44524</v>
      </c>
      <c r="F178" s="74" t="s">
        <v>1971</v>
      </c>
      <c r="G178" s="12">
        <v>44527</v>
      </c>
      <c r="H178" s="75" t="s">
        <v>1972</v>
      </c>
      <c r="I178" s="15">
        <v>43</v>
      </c>
      <c r="J178" s="15">
        <v>34</v>
      </c>
      <c r="K178" s="15">
        <v>25</v>
      </c>
      <c r="L178" s="15">
        <v>9</v>
      </c>
      <c r="M178" s="79">
        <v>9.1374999999999993</v>
      </c>
      <c r="N178" s="94">
        <v>9.1374999999999993</v>
      </c>
      <c r="O178" s="63">
        <v>2530</v>
      </c>
      <c r="P178" s="64">
        <f>Table22457891011234567891011121314151617181920212223242526272829303132333438244454647484950515253626364656667686970345[[#This Row],[PEMBULATAN]]*O178</f>
        <v>23117.875</v>
      </c>
    </row>
    <row r="179" spans="1:16" ht="26.25" customHeight="1" x14ac:dyDescent="0.2">
      <c r="A179" s="13"/>
      <c r="B179" s="73"/>
      <c r="C179" s="71" t="s">
        <v>2475</v>
      </c>
      <c r="D179" s="76" t="s">
        <v>56</v>
      </c>
      <c r="E179" s="12">
        <v>44524</v>
      </c>
      <c r="F179" s="74" t="s">
        <v>1971</v>
      </c>
      <c r="G179" s="12">
        <v>44527</v>
      </c>
      <c r="H179" s="75" t="s">
        <v>1972</v>
      </c>
      <c r="I179" s="15">
        <v>35</v>
      </c>
      <c r="J179" s="15">
        <v>29</v>
      </c>
      <c r="K179" s="15">
        <v>19</v>
      </c>
      <c r="L179" s="15">
        <v>5</v>
      </c>
      <c r="M179" s="79">
        <v>4.82125</v>
      </c>
      <c r="N179" s="94">
        <v>5</v>
      </c>
      <c r="O179" s="63">
        <v>2530</v>
      </c>
      <c r="P179" s="64">
        <f>Table22457891011234567891011121314151617181920212223242526272829303132333438244454647484950515253626364656667686970345[[#This Row],[PEMBULATAN]]*O179</f>
        <v>12650</v>
      </c>
    </row>
    <row r="180" spans="1:16" ht="26.25" customHeight="1" x14ac:dyDescent="0.2">
      <c r="A180" s="13"/>
      <c r="B180" s="73"/>
      <c r="C180" s="71" t="s">
        <v>2476</v>
      </c>
      <c r="D180" s="76" t="s">
        <v>56</v>
      </c>
      <c r="E180" s="12">
        <v>44524</v>
      </c>
      <c r="F180" s="74" t="s">
        <v>1971</v>
      </c>
      <c r="G180" s="12">
        <v>44527</v>
      </c>
      <c r="H180" s="75" t="s">
        <v>1972</v>
      </c>
      <c r="I180" s="15">
        <v>35</v>
      </c>
      <c r="J180" s="15">
        <v>29</v>
      </c>
      <c r="K180" s="15">
        <v>19</v>
      </c>
      <c r="L180" s="15">
        <v>1</v>
      </c>
      <c r="M180" s="79">
        <v>4.82125</v>
      </c>
      <c r="N180" s="94">
        <v>4.82125</v>
      </c>
      <c r="O180" s="63">
        <v>2530</v>
      </c>
      <c r="P180" s="64">
        <f>Table22457891011234567891011121314151617181920212223242526272829303132333438244454647484950515253626364656667686970345[[#This Row],[PEMBULATAN]]*O180</f>
        <v>12197.762500000001</v>
      </c>
    </row>
    <row r="181" spans="1:16" ht="26.25" customHeight="1" x14ac:dyDescent="0.2">
      <c r="A181" s="13"/>
      <c r="B181" s="73"/>
      <c r="C181" s="71" t="s">
        <v>2477</v>
      </c>
      <c r="D181" s="76" t="s">
        <v>56</v>
      </c>
      <c r="E181" s="12">
        <v>44524</v>
      </c>
      <c r="F181" s="74" t="s">
        <v>1971</v>
      </c>
      <c r="G181" s="12">
        <v>44527</v>
      </c>
      <c r="H181" s="75" t="s">
        <v>1972</v>
      </c>
      <c r="I181" s="15">
        <v>90</v>
      </c>
      <c r="J181" s="15">
        <v>65</v>
      </c>
      <c r="K181" s="15">
        <v>15</v>
      </c>
      <c r="L181" s="15">
        <v>19</v>
      </c>
      <c r="M181" s="79">
        <v>21.9375</v>
      </c>
      <c r="N181" s="94">
        <v>21.9375</v>
      </c>
      <c r="O181" s="63">
        <v>2530</v>
      </c>
      <c r="P181" s="64">
        <f>Table22457891011234567891011121314151617181920212223242526272829303132333438244454647484950515253626364656667686970345[[#This Row],[PEMBULATAN]]*O181</f>
        <v>55501.875</v>
      </c>
    </row>
    <row r="182" spans="1:16" ht="26.25" customHeight="1" x14ac:dyDescent="0.2">
      <c r="A182" s="13"/>
      <c r="B182" s="73"/>
      <c r="C182" s="71" t="s">
        <v>2478</v>
      </c>
      <c r="D182" s="76" t="s">
        <v>56</v>
      </c>
      <c r="E182" s="12">
        <v>44524</v>
      </c>
      <c r="F182" s="74" t="s">
        <v>1971</v>
      </c>
      <c r="G182" s="12">
        <v>44527</v>
      </c>
      <c r="H182" s="75" t="s">
        <v>1972</v>
      </c>
      <c r="I182" s="15">
        <v>55</v>
      </c>
      <c r="J182" s="15">
        <v>40</v>
      </c>
      <c r="K182" s="15">
        <v>15</v>
      </c>
      <c r="L182" s="15">
        <v>10</v>
      </c>
      <c r="M182" s="79">
        <v>8.25</v>
      </c>
      <c r="N182" s="94">
        <v>10</v>
      </c>
      <c r="O182" s="63">
        <v>2530</v>
      </c>
      <c r="P182" s="64">
        <f>Table22457891011234567891011121314151617181920212223242526272829303132333438244454647484950515253626364656667686970345[[#This Row],[PEMBULATAN]]*O182</f>
        <v>25300</v>
      </c>
    </row>
    <row r="183" spans="1:16" ht="26.25" customHeight="1" x14ac:dyDescent="0.2">
      <c r="A183" s="13"/>
      <c r="B183" s="73"/>
      <c r="C183" s="71" t="s">
        <v>2479</v>
      </c>
      <c r="D183" s="76" t="s">
        <v>56</v>
      </c>
      <c r="E183" s="12">
        <v>44524</v>
      </c>
      <c r="F183" s="74" t="s">
        <v>1971</v>
      </c>
      <c r="G183" s="12">
        <v>44527</v>
      </c>
      <c r="H183" s="75" t="s">
        <v>1972</v>
      </c>
      <c r="I183" s="15">
        <v>55</v>
      </c>
      <c r="J183" s="15">
        <v>40</v>
      </c>
      <c r="K183" s="15">
        <v>15</v>
      </c>
      <c r="L183" s="15">
        <v>10</v>
      </c>
      <c r="M183" s="79">
        <v>8.25</v>
      </c>
      <c r="N183" s="94">
        <v>10</v>
      </c>
      <c r="O183" s="63">
        <v>2530</v>
      </c>
      <c r="P183" s="64">
        <f>Table22457891011234567891011121314151617181920212223242526272829303132333438244454647484950515253626364656667686970345[[#This Row],[PEMBULATAN]]*O183</f>
        <v>25300</v>
      </c>
    </row>
    <row r="184" spans="1:16" ht="26.25" customHeight="1" x14ac:dyDescent="0.2">
      <c r="A184" s="13"/>
      <c r="B184" s="73"/>
      <c r="C184" s="71" t="s">
        <v>2480</v>
      </c>
      <c r="D184" s="76" t="s">
        <v>56</v>
      </c>
      <c r="E184" s="12">
        <v>44524</v>
      </c>
      <c r="F184" s="74" t="s">
        <v>1971</v>
      </c>
      <c r="G184" s="12">
        <v>44527</v>
      </c>
      <c r="H184" s="75" t="s">
        <v>1972</v>
      </c>
      <c r="I184" s="15">
        <v>80</v>
      </c>
      <c r="J184" s="15">
        <v>50</v>
      </c>
      <c r="K184" s="15">
        <v>15</v>
      </c>
      <c r="L184" s="15">
        <v>1</v>
      </c>
      <c r="M184" s="79">
        <v>15</v>
      </c>
      <c r="N184" s="94">
        <v>15</v>
      </c>
      <c r="O184" s="63">
        <v>2530</v>
      </c>
      <c r="P184" s="64">
        <f>Table22457891011234567891011121314151617181920212223242526272829303132333438244454647484950515253626364656667686970345[[#This Row],[PEMBULATAN]]*O184</f>
        <v>37950</v>
      </c>
    </row>
    <row r="185" spans="1:16" ht="22.5" customHeight="1" x14ac:dyDescent="0.2">
      <c r="A185" s="116" t="s">
        <v>30</v>
      </c>
      <c r="B185" s="117"/>
      <c r="C185" s="117"/>
      <c r="D185" s="117"/>
      <c r="E185" s="117"/>
      <c r="F185" s="117"/>
      <c r="G185" s="117"/>
      <c r="H185" s="117"/>
      <c r="I185" s="117"/>
      <c r="J185" s="117"/>
      <c r="K185" s="117"/>
      <c r="L185" s="118"/>
      <c r="M185" s="77">
        <f>SUBTOTAL(109,Table22457891011234567891011121314151617181920212223242526272829303132333438244454647484950515253626364656667686970345[KG VOLUME])</f>
        <v>3153.2747499999982</v>
      </c>
      <c r="N185" s="67">
        <f>SUM(N3:N184)</f>
        <v>3258.3177499999988</v>
      </c>
      <c r="O185" s="119">
        <f>SUM(P3:P184)</f>
        <v>8243543.9075000025</v>
      </c>
      <c r="P185" s="120"/>
    </row>
    <row r="186" spans="1:16" ht="18" customHeight="1" x14ac:dyDescent="0.2">
      <c r="A186" s="84"/>
      <c r="B186" s="55" t="s">
        <v>42</v>
      </c>
      <c r="C186" s="54"/>
      <c r="D186" s="56" t="s">
        <v>43</v>
      </c>
      <c r="E186" s="84"/>
      <c r="F186" s="84"/>
      <c r="G186" s="84"/>
      <c r="H186" s="84"/>
      <c r="I186" s="84"/>
      <c r="J186" s="84"/>
      <c r="K186" s="84"/>
      <c r="L186" s="84"/>
      <c r="M186" s="85"/>
      <c r="N186" s="86" t="s">
        <v>51</v>
      </c>
      <c r="O186" s="87"/>
      <c r="P186" s="87">
        <f>O185*10%</f>
        <v>824354.39075000025</v>
      </c>
    </row>
    <row r="187" spans="1:16" ht="18" customHeight="1" thickBot="1" x14ac:dyDescent="0.25">
      <c r="A187" s="84"/>
      <c r="B187" s="55"/>
      <c r="C187" s="54"/>
      <c r="D187" s="56"/>
      <c r="E187" s="84"/>
      <c r="F187" s="84"/>
      <c r="G187" s="84"/>
      <c r="H187" s="84"/>
      <c r="I187" s="84"/>
      <c r="J187" s="84"/>
      <c r="K187" s="84"/>
      <c r="L187" s="84"/>
      <c r="M187" s="85"/>
      <c r="N187" s="88" t="s">
        <v>52</v>
      </c>
      <c r="O187" s="89"/>
      <c r="P187" s="89">
        <f>O185-P186</f>
        <v>7419189.5167500023</v>
      </c>
    </row>
    <row r="188" spans="1:16" ht="18" customHeight="1" x14ac:dyDescent="0.2">
      <c r="A188" s="10"/>
      <c r="H188" s="62"/>
      <c r="N188" s="61" t="s">
        <v>31</v>
      </c>
      <c r="P188" s="68">
        <f>P187*1%</f>
        <v>74191.895167500028</v>
      </c>
    </row>
    <row r="189" spans="1:16" ht="18" customHeight="1" thickBot="1" x14ac:dyDescent="0.25">
      <c r="A189" s="10"/>
      <c r="H189" s="62"/>
      <c r="N189" s="61" t="s">
        <v>53</v>
      </c>
      <c r="P189" s="70">
        <f>P187*2%</f>
        <v>148383.79033500006</v>
      </c>
    </row>
    <row r="190" spans="1:16" ht="18" customHeight="1" x14ac:dyDescent="0.2">
      <c r="A190" s="10"/>
      <c r="H190" s="62"/>
      <c r="N190" s="65" t="s">
        <v>32</v>
      </c>
      <c r="O190" s="66"/>
      <c r="P190" s="69">
        <f>P187+P188-P189</f>
        <v>7344997.6215825016</v>
      </c>
    </row>
    <row r="192" spans="1:16" x14ac:dyDescent="0.2">
      <c r="A192" s="10"/>
      <c r="H192" s="62"/>
      <c r="P192" s="70"/>
    </row>
    <row r="193" spans="1:16" x14ac:dyDescent="0.2">
      <c r="A193" s="10"/>
      <c r="H193" s="62"/>
      <c r="O193" s="57"/>
      <c r="P193" s="70"/>
    </row>
    <row r="194" spans="1:16" s="3" customFormat="1" x14ac:dyDescent="0.25">
      <c r="A194" s="10"/>
      <c r="B194" s="2"/>
      <c r="C194" s="2"/>
      <c r="E194" s="11"/>
      <c r="H194" s="62"/>
      <c r="N194" s="14"/>
      <c r="O194" s="14"/>
      <c r="P194" s="14"/>
    </row>
    <row r="195" spans="1:16" s="3" customFormat="1" x14ac:dyDescent="0.25">
      <c r="A195" s="10"/>
      <c r="B195" s="2"/>
      <c r="C195" s="2"/>
      <c r="E195" s="11"/>
      <c r="H195" s="62"/>
      <c r="N195" s="14"/>
      <c r="O195" s="14"/>
      <c r="P195" s="14"/>
    </row>
    <row r="196" spans="1:16" s="3" customFormat="1" x14ac:dyDescent="0.25">
      <c r="A196" s="10"/>
      <c r="B196" s="2"/>
      <c r="C196" s="2"/>
      <c r="E196" s="11"/>
      <c r="H196" s="62"/>
      <c r="N196" s="14"/>
      <c r="O196" s="14"/>
      <c r="P196" s="14"/>
    </row>
    <row r="197" spans="1:16" s="3" customFormat="1" x14ac:dyDescent="0.25">
      <c r="A197" s="10"/>
      <c r="B197" s="2"/>
      <c r="C197" s="2"/>
      <c r="E197" s="11"/>
      <c r="H197" s="62"/>
      <c r="N197" s="14"/>
      <c r="O197" s="14"/>
      <c r="P197" s="14"/>
    </row>
    <row r="198" spans="1:16" s="3" customFormat="1" x14ac:dyDescent="0.25">
      <c r="A198" s="10"/>
      <c r="B198" s="2"/>
      <c r="C198" s="2"/>
      <c r="E198" s="11"/>
      <c r="H198" s="62"/>
      <c r="N198" s="14"/>
      <c r="O198" s="14"/>
      <c r="P198" s="14"/>
    </row>
    <row r="199" spans="1:16" s="3" customFormat="1" x14ac:dyDescent="0.25">
      <c r="A199" s="10"/>
      <c r="B199" s="2"/>
      <c r="C199" s="2"/>
      <c r="E199" s="11"/>
      <c r="H199" s="62"/>
      <c r="N199" s="14"/>
      <c r="O199" s="14"/>
      <c r="P199" s="14"/>
    </row>
    <row r="200" spans="1:16" s="3" customFormat="1" x14ac:dyDescent="0.25">
      <c r="A200" s="10"/>
      <c r="B200" s="2"/>
      <c r="C200" s="2"/>
      <c r="E200" s="11"/>
      <c r="H200" s="62"/>
      <c r="N200" s="14"/>
      <c r="O200" s="14"/>
      <c r="P200" s="14"/>
    </row>
    <row r="201" spans="1:16" s="3" customFormat="1" x14ac:dyDescent="0.25">
      <c r="A201" s="10"/>
      <c r="B201" s="2"/>
      <c r="C201" s="2"/>
      <c r="E201" s="11"/>
      <c r="H201" s="62"/>
      <c r="N201" s="14"/>
      <c r="O201" s="14"/>
      <c r="P201" s="14"/>
    </row>
    <row r="202" spans="1:16" s="3" customFormat="1" x14ac:dyDescent="0.25">
      <c r="A202" s="10"/>
      <c r="B202" s="2"/>
      <c r="C202" s="2"/>
      <c r="E202" s="11"/>
      <c r="H202" s="62"/>
      <c r="N202" s="14"/>
      <c r="O202" s="14"/>
      <c r="P202" s="14"/>
    </row>
    <row r="203" spans="1:16" s="3" customFormat="1" x14ac:dyDescent="0.25">
      <c r="A203" s="10"/>
      <c r="B203" s="2"/>
      <c r="C203" s="2"/>
      <c r="E203" s="11"/>
      <c r="H203" s="62"/>
      <c r="N203" s="14"/>
      <c r="O203" s="14"/>
      <c r="P203" s="14"/>
    </row>
    <row r="204" spans="1:16" s="3" customFormat="1" x14ac:dyDescent="0.25">
      <c r="A204" s="10"/>
      <c r="B204" s="2"/>
      <c r="C204" s="2"/>
      <c r="E204" s="11"/>
      <c r="H204" s="62"/>
      <c r="N204" s="14"/>
      <c r="O204" s="14"/>
      <c r="P204" s="14"/>
    </row>
    <row r="205" spans="1:16" s="3" customFormat="1" x14ac:dyDescent="0.25">
      <c r="A205" s="10"/>
      <c r="B205" s="2"/>
      <c r="C205" s="2"/>
      <c r="E205" s="11"/>
      <c r="H205" s="62"/>
      <c r="N205" s="14"/>
      <c r="O205" s="14"/>
      <c r="P205" s="14"/>
    </row>
  </sheetData>
  <mergeCells count="2">
    <mergeCell ref="A185:L185"/>
    <mergeCell ref="O185:P185"/>
  </mergeCells>
  <conditionalFormatting sqref="B3:B184">
    <cfRule type="duplicateValues" dxfId="287" priority="8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73"/>
  <sheetViews>
    <sheetView workbookViewId="0">
      <pane xSplit="7" ySplit="2" topLeftCell="H45" activePane="bottomRight" state="frozen"/>
      <selection pane="topRight" activeCell="H1" sqref="H1"/>
      <selection pane="bottomLeft" activeCell="A3" sqref="A3"/>
      <selection pane="bottomRight" activeCell="K55" sqref="K55"/>
    </sheetView>
  </sheetViews>
  <sheetFormatPr defaultRowHeight="15" x14ac:dyDescent="0.2"/>
  <cols>
    <col min="1" max="1" width="8" style="4" customWidth="1"/>
    <col min="2" max="2" width="20.140625" style="2" customWidth="1"/>
    <col min="3" max="3" width="15.28515625" style="2" customWidth="1"/>
    <col min="4" max="4" width="10.7109375" style="3" customWidth="1"/>
    <col min="5" max="5" width="8" style="11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8" t="s">
        <v>44</v>
      </c>
      <c r="B2" s="7" t="s">
        <v>7</v>
      </c>
      <c r="C2" s="7" t="s">
        <v>0</v>
      </c>
      <c r="D2" s="7" t="s">
        <v>1</v>
      </c>
      <c r="E2" s="59" t="s">
        <v>4</v>
      </c>
      <c r="F2" s="7" t="s">
        <v>3</v>
      </c>
      <c r="G2" s="7" t="s">
        <v>5</v>
      </c>
      <c r="H2" s="59" t="s">
        <v>2</v>
      </c>
      <c r="I2" s="7" t="s">
        <v>39</v>
      </c>
      <c r="J2" s="7" t="s">
        <v>40</v>
      </c>
      <c r="K2" s="7" t="s">
        <v>41</v>
      </c>
      <c r="L2" s="60" t="s">
        <v>45</v>
      </c>
      <c r="M2" s="60" t="s">
        <v>46</v>
      </c>
      <c r="N2" s="60" t="s">
        <v>6</v>
      </c>
      <c r="O2" s="60" t="s">
        <v>47</v>
      </c>
      <c r="P2" s="60" t="s">
        <v>48</v>
      </c>
    </row>
    <row r="3" spans="1:16" ht="23.25" customHeight="1" x14ac:dyDescent="0.2">
      <c r="A3" s="81">
        <v>404035</v>
      </c>
      <c r="B3" s="72" t="s">
        <v>2481</v>
      </c>
      <c r="C3" s="8" t="s">
        <v>2482</v>
      </c>
      <c r="D3" s="74" t="s">
        <v>56</v>
      </c>
      <c r="E3" s="12">
        <v>44525</v>
      </c>
      <c r="F3" s="74" t="s">
        <v>58</v>
      </c>
      <c r="G3" s="12">
        <v>44529</v>
      </c>
      <c r="H3" s="9" t="s">
        <v>2534</v>
      </c>
      <c r="I3" s="1">
        <v>50</v>
      </c>
      <c r="J3" s="1">
        <v>34</v>
      </c>
      <c r="K3" s="1">
        <v>37</v>
      </c>
      <c r="L3" s="1">
        <v>8</v>
      </c>
      <c r="M3" s="78">
        <v>15.725</v>
      </c>
      <c r="N3" s="94">
        <v>15.725</v>
      </c>
      <c r="O3" s="63">
        <v>2530</v>
      </c>
      <c r="P3" s="64">
        <f>Table224578910112345678910111213141516171819202122232425262728293031323334382444546474849505152536263646566676869703456[[#This Row],[PEMBULATAN]]*O3</f>
        <v>39784.25</v>
      </c>
    </row>
    <row r="4" spans="1:16" ht="23.25" customHeight="1" x14ac:dyDescent="0.2">
      <c r="A4" s="13"/>
      <c r="B4" s="73"/>
      <c r="C4" s="71" t="s">
        <v>2483</v>
      </c>
      <c r="D4" s="76" t="s">
        <v>56</v>
      </c>
      <c r="E4" s="12">
        <v>44525</v>
      </c>
      <c r="F4" s="74" t="s">
        <v>58</v>
      </c>
      <c r="G4" s="12">
        <v>44529</v>
      </c>
      <c r="H4" s="75" t="s">
        <v>2534</v>
      </c>
      <c r="I4" s="15">
        <v>110</v>
      </c>
      <c r="J4" s="15">
        <v>288</v>
      </c>
      <c r="K4" s="15">
        <v>28</v>
      </c>
      <c r="L4" s="15">
        <v>15</v>
      </c>
      <c r="M4" s="79">
        <v>221.76</v>
      </c>
      <c r="N4" s="94">
        <v>221.76</v>
      </c>
      <c r="O4" s="63">
        <v>2530</v>
      </c>
      <c r="P4" s="64">
        <f>Table224578910112345678910111213141516171819202122232425262728293031323334382444546474849505152536263646566676869703456[[#This Row],[PEMBULATAN]]*O4</f>
        <v>561052.79999999993</v>
      </c>
    </row>
    <row r="5" spans="1:16" ht="23.25" customHeight="1" x14ac:dyDescent="0.2">
      <c r="A5" s="13"/>
      <c r="B5" s="96"/>
      <c r="C5" s="71" t="s">
        <v>2484</v>
      </c>
      <c r="D5" s="76" t="s">
        <v>56</v>
      </c>
      <c r="E5" s="12">
        <v>44525</v>
      </c>
      <c r="F5" s="74" t="s">
        <v>58</v>
      </c>
      <c r="G5" s="12">
        <v>44529</v>
      </c>
      <c r="H5" s="75" t="s">
        <v>2534</v>
      </c>
      <c r="I5" s="15">
        <v>102</v>
      </c>
      <c r="J5" s="15">
        <v>46</v>
      </c>
      <c r="K5" s="15">
        <v>12</v>
      </c>
      <c r="L5" s="15">
        <v>12</v>
      </c>
      <c r="M5" s="79">
        <v>14.076000000000001</v>
      </c>
      <c r="N5" s="94">
        <v>14.076000000000001</v>
      </c>
      <c r="O5" s="63">
        <v>2530</v>
      </c>
      <c r="P5" s="64">
        <f>Table224578910112345678910111213141516171819202122232425262728293031323334382444546474849505152536263646566676869703456[[#This Row],[PEMBULATAN]]*O5</f>
        <v>35612.28</v>
      </c>
    </row>
    <row r="6" spans="1:16" ht="23.25" customHeight="1" x14ac:dyDescent="0.2">
      <c r="A6" s="13"/>
      <c r="B6" s="73" t="s">
        <v>2485</v>
      </c>
      <c r="C6" s="71" t="s">
        <v>2486</v>
      </c>
      <c r="D6" s="76" t="s">
        <v>56</v>
      </c>
      <c r="E6" s="12">
        <v>44525</v>
      </c>
      <c r="F6" s="74" t="s">
        <v>58</v>
      </c>
      <c r="G6" s="12">
        <v>44529</v>
      </c>
      <c r="H6" s="75" t="s">
        <v>2534</v>
      </c>
      <c r="I6" s="15">
        <v>93</v>
      </c>
      <c r="J6" s="15">
        <v>17</v>
      </c>
      <c r="K6" s="15">
        <v>15</v>
      </c>
      <c r="L6" s="15">
        <v>9</v>
      </c>
      <c r="M6" s="79">
        <v>5.92875</v>
      </c>
      <c r="N6" s="94">
        <v>9</v>
      </c>
      <c r="O6" s="63">
        <v>2530</v>
      </c>
      <c r="P6" s="64">
        <f>Table224578910112345678910111213141516171819202122232425262728293031323334382444546474849505152536263646566676869703456[[#This Row],[PEMBULATAN]]*O6</f>
        <v>22770</v>
      </c>
    </row>
    <row r="7" spans="1:16" ht="23.25" customHeight="1" x14ac:dyDescent="0.2">
      <c r="A7" s="13"/>
      <c r="B7" s="73"/>
      <c r="C7" s="71" t="s">
        <v>2487</v>
      </c>
      <c r="D7" s="76" t="s">
        <v>56</v>
      </c>
      <c r="E7" s="12">
        <v>44525</v>
      </c>
      <c r="F7" s="74" t="s">
        <v>58</v>
      </c>
      <c r="G7" s="12">
        <v>44529</v>
      </c>
      <c r="H7" s="75" t="s">
        <v>2534</v>
      </c>
      <c r="I7" s="15">
        <v>37</v>
      </c>
      <c r="J7" s="15">
        <v>27</v>
      </c>
      <c r="K7" s="15">
        <v>27</v>
      </c>
      <c r="L7" s="15">
        <v>3</v>
      </c>
      <c r="M7" s="79">
        <v>6.7432499999999997</v>
      </c>
      <c r="N7" s="94">
        <v>6.7432499999999997</v>
      </c>
      <c r="O7" s="63">
        <v>2530</v>
      </c>
      <c r="P7" s="64">
        <f>Table224578910112345678910111213141516171819202122232425262728293031323334382444546474849505152536263646566676869703456[[#This Row],[PEMBULATAN]]*O7</f>
        <v>17060.422500000001</v>
      </c>
    </row>
    <row r="8" spans="1:16" ht="23.25" customHeight="1" x14ac:dyDescent="0.2">
      <c r="A8" s="13"/>
      <c r="B8" s="73"/>
      <c r="C8" s="71" t="s">
        <v>2488</v>
      </c>
      <c r="D8" s="76" t="s">
        <v>56</v>
      </c>
      <c r="E8" s="12">
        <v>44525</v>
      </c>
      <c r="F8" s="74" t="s">
        <v>58</v>
      </c>
      <c r="G8" s="12">
        <v>44529</v>
      </c>
      <c r="H8" s="75" t="s">
        <v>2534</v>
      </c>
      <c r="I8" s="15">
        <v>80</v>
      </c>
      <c r="J8" s="15">
        <v>17</v>
      </c>
      <c r="K8" s="15">
        <v>37</v>
      </c>
      <c r="L8" s="15">
        <v>1</v>
      </c>
      <c r="M8" s="79">
        <v>12.58</v>
      </c>
      <c r="N8" s="94">
        <v>12.58</v>
      </c>
      <c r="O8" s="63">
        <v>2530</v>
      </c>
      <c r="P8" s="64">
        <f>Table224578910112345678910111213141516171819202122232425262728293031323334382444546474849505152536263646566676869703456[[#This Row],[PEMBULATAN]]*O8</f>
        <v>31827.4</v>
      </c>
    </row>
    <row r="9" spans="1:16" ht="23.25" customHeight="1" x14ac:dyDescent="0.2">
      <c r="A9" s="13"/>
      <c r="B9" s="73"/>
      <c r="C9" s="71" t="s">
        <v>2489</v>
      </c>
      <c r="D9" s="76" t="s">
        <v>56</v>
      </c>
      <c r="E9" s="12">
        <v>44525</v>
      </c>
      <c r="F9" s="74" t="s">
        <v>58</v>
      </c>
      <c r="G9" s="12">
        <v>44529</v>
      </c>
      <c r="H9" s="75" t="s">
        <v>2534</v>
      </c>
      <c r="I9" s="15">
        <v>37</v>
      </c>
      <c r="J9" s="15">
        <v>30</v>
      </c>
      <c r="K9" s="15">
        <v>30</v>
      </c>
      <c r="L9" s="15">
        <v>5</v>
      </c>
      <c r="M9" s="79">
        <v>8.3249999999999993</v>
      </c>
      <c r="N9" s="94">
        <v>9</v>
      </c>
      <c r="O9" s="63">
        <v>2530</v>
      </c>
      <c r="P9" s="64">
        <f>Table224578910112345678910111213141516171819202122232425262728293031323334382444546474849505152536263646566676869703456[[#This Row],[PEMBULATAN]]*O9</f>
        <v>22770</v>
      </c>
    </row>
    <row r="10" spans="1:16" ht="23.25" customHeight="1" x14ac:dyDescent="0.2">
      <c r="A10" s="13"/>
      <c r="B10" s="73"/>
      <c r="C10" s="71" t="s">
        <v>2490</v>
      </c>
      <c r="D10" s="76" t="s">
        <v>56</v>
      </c>
      <c r="E10" s="12">
        <v>44525</v>
      </c>
      <c r="F10" s="74" t="s">
        <v>58</v>
      </c>
      <c r="G10" s="12">
        <v>44529</v>
      </c>
      <c r="H10" s="75" t="s">
        <v>2534</v>
      </c>
      <c r="I10" s="15">
        <v>100</v>
      </c>
      <c r="J10" s="15">
        <v>10</v>
      </c>
      <c r="K10" s="15">
        <v>10</v>
      </c>
      <c r="L10" s="15">
        <v>3</v>
      </c>
      <c r="M10" s="79">
        <v>2.5</v>
      </c>
      <c r="N10" s="94">
        <v>4</v>
      </c>
      <c r="O10" s="63">
        <v>2530</v>
      </c>
      <c r="P10" s="64">
        <f>Table224578910112345678910111213141516171819202122232425262728293031323334382444546474849505152536263646566676869703456[[#This Row],[PEMBULATAN]]*O10</f>
        <v>10120</v>
      </c>
    </row>
    <row r="11" spans="1:16" ht="23.25" customHeight="1" x14ac:dyDescent="0.2">
      <c r="A11" s="13"/>
      <c r="B11" s="73"/>
      <c r="C11" s="71" t="s">
        <v>2491</v>
      </c>
      <c r="D11" s="76" t="s">
        <v>56</v>
      </c>
      <c r="E11" s="12">
        <v>44525</v>
      </c>
      <c r="F11" s="74" t="s">
        <v>58</v>
      </c>
      <c r="G11" s="12">
        <v>44529</v>
      </c>
      <c r="H11" s="75" t="s">
        <v>2534</v>
      </c>
      <c r="I11" s="15">
        <v>75</v>
      </c>
      <c r="J11" s="15">
        <v>32</v>
      </c>
      <c r="K11" s="15">
        <v>17</v>
      </c>
      <c r="L11" s="15">
        <v>6</v>
      </c>
      <c r="M11" s="79">
        <v>10.199999999999999</v>
      </c>
      <c r="N11" s="94">
        <v>10.199999999999999</v>
      </c>
      <c r="O11" s="63">
        <v>2530</v>
      </c>
      <c r="P11" s="64">
        <f>Table224578910112345678910111213141516171819202122232425262728293031323334382444546474849505152536263646566676869703456[[#This Row],[PEMBULATAN]]*O11</f>
        <v>25806</v>
      </c>
    </row>
    <row r="12" spans="1:16" ht="23.25" customHeight="1" x14ac:dyDescent="0.2">
      <c r="A12" s="13"/>
      <c r="B12" s="96"/>
      <c r="C12" s="71" t="s">
        <v>2492</v>
      </c>
      <c r="D12" s="76" t="s">
        <v>56</v>
      </c>
      <c r="E12" s="12">
        <v>44525</v>
      </c>
      <c r="F12" s="74" t="s">
        <v>58</v>
      </c>
      <c r="G12" s="12">
        <v>44529</v>
      </c>
      <c r="H12" s="75" t="s">
        <v>2534</v>
      </c>
      <c r="I12" s="15">
        <v>54</v>
      </c>
      <c r="J12" s="15">
        <v>18</v>
      </c>
      <c r="K12" s="15">
        <v>18</v>
      </c>
      <c r="L12" s="15">
        <v>1</v>
      </c>
      <c r="M12" s="79">
        <v>4.3739999999999997</v>
      </c>
      <c r="N12" s="94">
        <v>5</v>
      </c>
      <c r="O12" s="63">
        <v>2530</v>
      </c>
      <c r="P12" s="64">
        <f>Table224578910112345678910111213141516171819202122232425262728293031323334382444546474849505152536263646566676869703456[[#This Row],[PEMBULATAN]]*O12</f>
        <v>12650</v>
      </c>
    </row>
    <row r="13" spans="1:16" ht="23.25" customHeight="1" x14ac:dyDescent="0.2">
      <c r="A13" s="13"/>
      <c r="B13" s="73" t="s">
        <v>2493</v>
      </c>
      <c r="C13" s="71" t="s">
        <v>2494</v>
      </c>
      <c r="D13" s="76" t="s">
        <v>56</v>
      </c>
      <c r="E13" s="12">
        <v>44525</v>
      </c>
      <c r="F13" s="74" t="s">
        <v>58</v>
      </c>
      <c r="G13" s="12">
        <v>44529</v>
      </c>
      <c r="H13" s="75" t="s">
        <v>2534</v>
      </c>
      <c r="I13" s="15">
        <v>62</v>
      </c>
      <c r="J13" s="15">
        <v>54</v>
      </c>
      <c r="K13" s="15">
        <v>22</v>
      </c>
      <c r="L13" s="15">
        <v>12</v>
      </c>
      <c r="M13" s="79">
        <v>18.414000000000001</v>
      </c>
      <c r="N13" s="94">
        <v>19</v>
      </c>
      <c r="O13" s="63">
        <v>2530</v>
      </c>
      <c r="P13" s="64">
        <f>Table224578910112345678910111213141516171819202122232425262728293031323334382444546474849505152536263646566676869703456[[#This Row],[PEMBULATAN]]*O13</f>
        <v>48070</v>
      </c>
    </row>
    <row r="14" spans="1:16" ht="23.25" customHeight="1" x14ac:dyDescent="0.2">
      <c r="A14" s="13"/>
      <c r="B14" s="73"/>
      <c r="C14" s="71" t="s">
        <v>2495</v>
      </c>
      <c r="D14" s="76" t="s">
        <v>56</v>
      </c>
      <c r="E14" s="12">
        <v>44525</v>
      </c>
      <c r="F14" s="74" t="s">
        <v>58</v>
      </c>
      <c r="G14" s="12">
        <v>44529</v>
      </c>
      <c r="H14" s="75" t="s">
        <v>2534</v>
      </c>
      <c r="I14" s="15">
        <v>6</v>
      </c>
      <c r="J14" s="15">
        <v>65</v>
      </c>
      <c r="K14" s="15">
        <v>27</v>
      </c>
      <c r="L14" s="15">
        <v>12</v>
      </c>
      <c r="M14" s="79">
        <v>2.6324999999999998</v>
      </c>
      <c r="N14" s="94">
        <v>12</v>
      </c>
      <c r="O14" s="63">
        <v>2530</v>
      </c>
      <c r="P14" s="64">
        <f>Table224578910112345678910111213141516171819202122232425262728293031323334382444546474849505152536263646566676869703456[[#This Row],[PEMBULATAN]]*O14</f>
        <v>30360</v>
      </c>
    </row>
    <row r="15" spans="1:16" ht="23.25" customHeight="1" x14ac:dyDescent="0.2">
      <c r="A15" s="13"/>
      <c r="B15" s="73"/>
      <c r="C15" s="71" t="s">
        <v>2496</v>
      </c>
      <c r="D15" s="76" t="s">
        <v>56</v>
      </c>
      <c r="E15" s="12">
        <v>44525</v>
      </c>
      <c r="F15" s="74" t="s">
        <v>58</v>
      </c>
      <c r="G15" s="12">
        <v>44529</v>
      </c>
      <c r="H15" s="75" t="s">
        <v>2534</v>
      </c>
      <c r="I15" s="15">
        <v>82</v>
      </c>
      <c r="J15" s="15">
        <v>92</v>
      </c>
      <c r="K15" s="15">
        <v>28</v>
      </c>
      <c r="L15" s="15">
        <v>19</v>
      </c>
      <c r="M15" s="79">
        <v>52.808</v>
      </c>
      <c r="N15" s="94">
        <v>52.808</v>
      </c>
      <c r="O15" s="63">
        <v>2530</v>
      </c>
      <c r="P15" s="64">
        <f>Table224578910112345678910111213141516171819202122232425262728293031323334382444546474849505152536263646566676869703456[[#This Row],[PEMBULATAN]]*O15</f>
        <v>133604.24</v>
      </c>
    </row>
    <row r="16" spans="1:16" ht="23.25" customHeight="1" x14ac:dyDescent="0.2">
      <c r="A16" s="13"/>
      <c r="B16" s="73"/>
      <c r="C16" s="71" t="s">
        <v>2497</v>
      </c>
      <c r="D16" s="76" t="s">
        <v>56</v>
      </c>
      <c r="E16" s="12">
        <v>44525</v>
      </c>
      <c r="F16" s="74" t="s">
        <v>58</v>
      </c>
      <c r="G16" s="12">
        <v>44529</v>
      </c>
      <c r="H16" s="75" t="s">
        <v>2534</v>
      </c>
      <c r="I16" s="15">
        <v>87</v>
      </c>
      <c r="J16" s="15">
        <v>66</v>
      </c>
      <c r="K16" s="15">
        <v>26</v>
      </c>
      <c r="L16" s="15">
        <v>20</v>
      </c>
      <c r="M16" s="79">
        <v>37.323</v>
      </c>
      <c r="N16" s="94">
        <v>38</v>
      </c>
      <c r="O16" s="63">
        <v>2530</v>
      </c>
      <c r="P16" s="64">
        <f>Table224578910112345678910111213141516171819202122232425262728293031323334382444546474849505152536263646566676869703456[[#This Row],[PEMBULATAN]]*O16</f>
        <v>96140</v>
      </c>
    </row>
    <row r="17" spans="1:16" ht="23.25" customHeight="1" x14ac:dyDescent="0.2">
      <c r="A17" s="13"/>
      <c r="B17" s="73"/>
      <c r="C17" s="71" t="s">
        <v>2498</v>
      </c>
      <c r="D17" s="76" t="s">
        <v>56</v>
      </c>
      <c r="E17" s="12">
        <v>44525</v>
      </c>
      <c r="F17" s="74" t="s">
        <v>58</v>
      </c>
      <c r="G17" s="12">
        <v>44529</v>
      </c>
      <c r="H17" s="75" t="s">
        <v>2534</v>
      </c>
      <c r="I17" s="15">
        <v>60</v>
      </c>
      <c r="J17" s="15">
        <v>92</v>
      </c>
      <c r="K17" s="15">
        <v>20</v>
      </c>
      <c r="L17" s="15">
        <v>9</v>
      </c>
      <c r="M17" s="79">
        <v>27.6</v>
      </c>
      <c r="N17" s="94">
        <v>27.6</v>
      </c>
      <c r="O17" s="63">
        <v>2530</v>
      </c>
      <c r="P17" s="64">
        <f>Table224578910112345678910111213141516171819202122232425262728293031323334382444546474849505152536263646566676869703456[[#This Row],[PEMBULATAN]]*O17</f>
        <v>69828</v>
      </c>
    </row>
    <row r="18" spans="1:16" ht="23.25" customHeight="1" x14ac:dyDescent="0.2">
      <c r="A18" s="13"/>
      <c r="B18" s="73"/>
      <c r="C18" s="71" t="s">
        <v>2499</v>
      </c>
      <c r="D18" s="76" t="s">
        <v>56</v>
      </c>
      <c r="E18" s="12">
        <v>44525</v>
      </c>
      <c r="F18" s="74" t="s">
        <v>58</v>
      </c>
      <c r="G18" s="12">
        <v>44529</v>
      </c>
      <c r="H18" s="75" t="s">
        <v>2534</v>
      </c>
      <c r="I18" s="15">
        <v>77</v>
      </c>
      <c r="J18" s="15">
        <v>28</v>
      </c>
      <c r="K18" s="15">
        <v>21</v>
      </c>
      <c r="L18" s="15">
        <v>6</v>
      </c>
      <c r="M18" s="79">
        <v>11.319000000000001</v>
      </c>
      <c r="N18" s="94">
        <v>12</v>
      </c>
      <c r="O18" s="63">
        <v>2530</v>
      </c>
      <c r="P18" s="64">
        <f>Table224578910112345678910111213141516171819202122232425262728293031323334382444546474849505152536263646566676869703456[[#This Row],[PEMBULATAN]]*O18</f>
        <v>30360</v>
      </c>
    </row>
    <row r="19" spans="1:16" ht="23.25" customHeight="1" x14ac:dyDescent="0.2">
      <c r="A19" s="13"/>
      <c r="B19" s="73"/>
      <c r="C19" s="71" t="s">
        <v>2500</v>
      </c>
      <c r="D19" s="76" t="s">
        <v>56</v>
      </c>
      <c r="E19" s="12">
        <v>44525</v>
      </c>
      <c r="F19" s="74" t="s">
        <v>58</v>
      </c>
      <c r="G19" s="12">
        <v>44529</v>
      </c>
      <c r="H19" s="75" t="s">
        <v>2534</v>
      </c>
      <c r="I19" s="15">
        <v>64</v>
      </c>
      <c r="J19" s="15">
        <v>40</v>
      </c>
      <c r="K19" s="15">
        <v>17</v>
      </c>
      <c r="L19" s="15">
        <v>4</v>
      </c>
      <c r="M19" s="79">
        <v>10.88</v>
      </c>
      <c r="N19" s="94">
        <v>10.88</v>
      </c>
      <c r="O19" s="63">
        <v>2530</v>
      </c>
      <c r="P19" s="64">
        <f>Table224578910112345678910111213141516171819202122232425262728293031323334382444546474849505152536263646566676869703456[[#This Row],[PEMBULATAN]]*O19</f>
        <v>27526.400000000001</v>
      </c>
    </row>
    <row r="20" spans="1:16" ht="23.25" customHeight="1" x14ac:dyDescent="0.2">
      <c r="A20" s="13"/>
      <c r="B20" s="73"/>
      <c r="C20" s="71" t="s">
        <v>2501</v>
      </c>
      <c r="D20" s="76" t="s">
        <v>56</v>
      </c>
      <c r="E20" s="12">
        <v>44525</v>
      </c>
      <c r="F20" s="74" t="s">
        <v>58</v>
      </c>
      <c r="G20" s="12">
        <v>44529</v>
      </c>
      <c r="H20" s="75" t="s">
        <v>2534</v>
      </c>
      <c r="I20" s="15">
        <v>85</v>
      </c>
      <c r="J20" s="15">
        <v>40</v>
      </c>
      <c r="K20" s="15">
        <v>20</v>
      </c>
      <c r="L20" s="15">
        <v>5</v>
      </c>
      <c r="M20" s="79">
        <v>17</v>
      </c>
      <c r="N20" s="94">
        <v>17</v>
      </c>
      <c r="O20" s="63">
        <v>2530</v>
      </c>
      <c r="P20" s="64">
        <f>Table224578910112345678910111213141516171819202122232425262728293031323334382444546474849505152536263646566676869703456[[#This Row],[PEMBULATAN]]*O20</f>
        <v>43010</v>
      </c>
    </row>
    <row r="21" spans="1:16" ht="23.25" customHeight="1" x14ac:dyDescent="0.2">
      <c r="A21" s="13"/>
      <c r="B21" s="73"/>
      <c r="C21" s="71" t="s">
        <v>2502</v>
      </c>
      <c r="D21" s="76" t="s">
        <v>56</v>
      </c>
      <c r="E21" s="12">
        <v>44525</v>
      </c>
      <c r="F21" s="74" t="s">
        <v>58</v>
      </c>
      <c r="G21" s="12">
        <v>44529</v>
      </c>
      <c r="H21" s="75" t="s">
        <v>2534</v>
      </c>
      <c r="I21" s="15">
        <v>85</v>
      </c>
      <c r="J21" s="15">
        <v>60</v>
      </c>
      <c r="K21" s="15">
        <v>24</v>
      </c>
      <c r="L21" s="15">
        <v>8</v>
      </c>
      <c r="M21" s="79">
        <v>30.6</v>
      </c>
      <c r="N21" s="94">
        <v>30.6</v>
      </c>
      <c r="O21" s="63">
        <v>2530</v>
      </c>
      <c r="P21" s="64">
        <f>Table224578910112345678910111213141516171819202122232425262728293031323334382444546474849505152536263646566676869703456[[#This Row],[PEMBULATAN]]*O21</f>
        <v>77418</v>
      </c>
    </row>
    <row r="22" spans="1:16" ht="23.25" customHeight="1" x14ac:dyDescent="0.2">
      <c r="A22" s="13"/>
      <c r="B22" s="73"/>
      <c r="C22" s="71" t="s">
        <v>2503</v>
      </c>
      <c r="D22" s="76" t="s">
        <v>56</v>
      </c>
      <c r="E22" s="12">
        <v>44525</v>
      </c>
      <c r="F22" s="74" t="s">
        <v>58</v>
      </c>
      <c r="G22" s="12">
        <v>44529</v>
      </c>
      <c r="H22" s="75" t="s">
        <v>2534</v>
      </c>
      <c r="I22" s="15">
        <v>96</v>
      </c>
      <c r="J22" s="15">
        <v>62</v>
      </c>
      <c r="K22" s="15">
        <v>32</v>
      </c>
      <c r="L22" s="15">
        <v>11</v>
      </c>
      <c r="M22" s="79">
        <v>47.616</v>
      </c>
      <c r="N22" s="94">
        <v>47.616</v>
      </c>
      <c r="O22" s="63">
        <v>2530</v>
      </c>
      <c r="P22" s="64">
        <f>Table224578910112345678910111213141516171819202122232425262728293031323334382444546474849505152536263646566676869703456[[#This Row],[PEMBULATAN]]*O22</f>
        <v>120468.48</v>
      </c>
    </row>
    <row r="23" spans="1:16" ht="23.25" customHeight="1" x14ac:dyDescent="0.2">
      <c r="A23" s="13"/>
      <c r="B23" s="73"/>
      <c r="C23" s="71" t="s">
        <v>2504</v>
      </c>
      <c r="D23" s="76" t="s">
        <v>56</v>
      </c>
      <c r="E23" s="12">
        <v>44525</v>
      </c>
      <c r="F23" s="74" t="s">
        <v>58</v>
      </c>
      <c r="G23" s="12">
        <v>44529</v>
      </c>
      <c r="H23" s="75" t="s">
        <v>2534</v>
      </c>
      <c r="I23" s="15">
        <v>80</v>
      </c>
      <c r="J23" s="15">
        <v>65</v>
      </c>
      <c r="K23" s="15">
        <v>27</v>
      </c>
      <c r="L23" s="15">
        <v>9</v>
      </c>
      <c r="M23" s="79">
        <v>35.1</v>
      </c>
      <c r="N23" s="94">
        <v>35.1</v>
      </c>
      <c r="O23" s="63">
        <v>2530</v>
      </c>
      <c r="P23" s="64">
        <f>Table224578910112345678910111213141516171819202122232425262728293031323334382444546474849505152536263646566676869703456[[#This Row],[PEMBULATAN]]*O23</f>
        <v>88803</v>
      </c>
    </row>
    <row r="24" spans="1:16" ht="23.25" customHeight="1" x14ac:dyDescent="0.2">
      <c r="A24" s="13"/>
      <c r="B24" s="73"/>
      <c r="C24" s="71" t="s">
        <v>2505</v>
      </c>
      <c r="D24" s="76" t="s">
        <v>56</v>
      </c>
      <c r="E24" s="12">
        <v>44525</v>
      </c>
      <c r="F24" s="74" t="s">
        <v>58</v>
      </c>
      <c r="G24" s="12">
        <v>44529</v>
      </c>
      <c r="H24" s="75" t="s">
        <v>2534</v>
      </c>
      <c r="I24" s="15">
        <v>78</v>
      </c>
      <c r="J24" s="15">
        <v>67</v>
      </c>
      <c r="K24" s="15">
        <v>35</v>
      </c>
      <c r="L24" s="15">
        <v>8</v>
      </c>
      <c r="M24" s="79">
        <v>45.727499999999999</v>
      </c>
      <c r="N24" s="94">
        <v>45.727499999999999</v>
      </c>
      <c r="O24" s="63">
        <v>2530</v>
      </c>
      <c r="P24" s="64">
        <f>Table224578910112345678910111213141516171819202122232425262728293031323334382444546474849505152536263646566676869703456[[#This Row],[PEMBULATAN]]*O24</f>
        <v>115690.575</v>
      </c>
    </row>
    <row r="25" spans="1:16" ht="23.25" customHeight="1" x14ac:dyDescent="0.2">
      <c r="A25" s="13"/>
      <c r="B25" s="73"/>
      <c r="C25" s="71" t="s">
        <v>2506</v>
      </c>
      <c r="D25" s="76" t="s">
        <v>56</v>
      </c>
      <c r="E25" s="12">
        <v>44525</v>
      </c>
      <c r="F25" s="74" t="s">
        <v>58</v>
      </c>
      <c r="G25" s="12">
        <v>44529</v>
      </c>
      <c r="H25" s="75" t="s">
        <v>2534</v>
      </c>
      <c r="I25" s="15">
        <v>70</v>
      </c>
      <c r="J25" s="15">
        <v>60</v>
      </c>
      <c r="K25" s="15">
        <v>25</v>
      </c>
      <c r="L25" s="15">
        <v>6</v>
      </c>
      <c r="M25" s="79">
        <v>26.25</v>
      </c>
      <c r="N25" s="94">
        <v>26.25</v>
      </c>
      <c r="O25" s="63">
        <v>2530</v>
      </c>
      <c r="P25" s="64">
        <f>Table224578910112345678910111213141516171819202122232425262728293031323334382444546474849505152536263646566676869703456[[#This Row],[PEMBULATAN]]*O25</f>
        <v>66412.5</v>
      </c>
    </row>
    <row r="26" spans="1:16" ht="23.25" customHeight="1" x14ac:dyDescent="0.2">
      <c r="A26" s="13"/>
      <c r="B26" s="73"/>
      <c r="C26" s="71" t="s">
        <v>2507</v>
      </c>
      <c r="D26" s="76" t="s">
        <v>56</v>
      </c>
      <c r="E26" s="12">
        <v>44525</v>
      </c>
      <c r="F26" s="74" t="s">
        <v>58</v>
      </c>
      <c r="G26" s="12">
        <v>44529</v>
      </c>
      <c r="H26" s="75" t="s">
        <v>2534</v>
      </c>
      <c r="I26" s="15">
        <v>86</v>
      </c>
      <c r="J26" s="15">
        <v>66</v>
      </c>
      <c r="K26" s="15">
        <v>21</v>
      </c>
      <c r="L26" s="15">
        <v>11</v>
      </c>
      <c r="M26" s="79">
        <v>29.798999999999999</v>
      </c>
      <c r="N26" s="94">
        <v>29.798999999999999</v>
      </c>
      <c r="O26" s="63">
        <v>2530</v>
      </c>
      <c r="P26" s="64">
        <f>Table224578910112345678910111213141516171819202122232425262728293031323334382444546474849505152536263646566676869703456[[#This Row],[PEMBULATAN]]*O26</f>
        <v>75391.47</v>
      </c>
    </row>
    <row r="27" spans="1:16" ht="23.25" customHeight="1" x14ac:dyDescent="0.2">
      <c r="A27" s="13"/>
      <c r="B27" s="73"/>
      <c r="C27" s="71" t="s">
        <v>2508</v>
      </c>
      <c r="D27" s="76" t="s">
        <v>56</v>
      </c>
      <c r="E27" s="12">
        <v>44525</v>
      </c>
      <c r="F27" s="74" t="s">
        <v>58</v>
      </c>
      <c r="G27" s="12">
        <v>44529</v>
      </c>
      <c r="H27" s="75" t="s">
        <v>2534</v>
      </c>
      <c r="I27" s="15">
        <v>62</v>
      </c>
      <c r="J27" s="15">
        <v>62</v>
      </c>
      <c r="K27" s="15">
        <v>20</v>
      </c>
      <c r="L27" s="15">
        <v>7</v>
      </c>
      <c r="M27" s="79">
        <v>19.22</v>
      </c>
      <c r="N27" s="94">
        <v>19.22</v>
      </c>
      <c r="O27" s="63">
        <v>2530</v>
      </c>
      <c r="P27" s="64">
        <f>Table224578910112345678910111213141516171819202122232425262728293031323334382444546474849505152536263646566676869703456[[#This Row],[PEMBULATAN]]*O27</f>
        <v>48626.6</v>
      </c>
    </row>
    <row r="28" spans="1:16" ht="23.25" customHeight="1" x14ac:dyDescent="0.2">
      <c r="A28" s="13"/>
      <c r="B28" s="73"/>
      <c r="C28" s="71" t="s">
        <v>2509</v>
      </c>
      <c r="D28" s="76" t="s">
        <v>56</v>
      </c>
      <c r="E28" s="12">
        <v>44525</v>
      </c>
      <c r="F28" s="74" t="s">
        <v>58</v>
      </c>
      <c r="G28" s="12">
        <v>44529</v>
      </c>
      <c r="H28" s="75" t="s">
        <v>2534</v>
      </c>
      <c r="I28" s="15">
        <v>78</v>
      </c>
      <c r="J28" s="15">
        <v>66</v>
      </c>
      <c r="K28" s="15">
        <v>24</v>
      </c>
      <c r="L28" s="15">
        <v>14</v>
      </c>
      <c r="M28" s="79">
        <v>30.888000000000002</v>
      </c>
      <c r="N28" s="94">
        <v>30.888000000000002</v>
      </c>
      <c r="O28" s="63">
        <v>2530</v>
      </c>
      <c r="P28" s="64">
        <f>Table224578910112345678910111213141516171819202122232425262728293031323334382444546474849505152536263646566676869703456[[#This Row],[PEMBULATAN]]*O28</f>
        <v>78146.64</v>
      </c>
    </row>
    <row r="29" spans="1:16" ht="23.25" customHeight="1" x14ac:dyDescent="0.2">
      <c r="A29" s="13"/>
      <c r="B29" s="73"/>
      <c r="C29" s="71" t="s">
        <v>2510</v>
      </c>
      <c r="D29" s="76" t="s">
        <v>56</v>
      </c>
      <c r="E29" s="12">
        <v>44525</v>
      </c>
      <c r="F29" s="74" t="s">
        <v>58</v>
      </c>
      <c r="G29" s="12">
        <v>44529</v>
      </c>
      <c r="H29" s="75" t="s">
        <v>2534</v>
      </c>
      <c r="I29" s="15">
        <v>50</v>
      </c>
      <c r="J29" s="15">
        <v>40</v>
      </c>
      <c r="K29" s="15">
        <v>15</v>
      </c>
      <c r="L29" s="15">
        <v>3</v>
      </c>
      <c r="M29" s="79">
        <v>7.5</v>
      </c>
      <c r="N29" s="94">
        <v>9</v>
      </c>
      <c r="O29" s="63">
        <v>2530</v>
      </c>
      <c r="P29" s="64">
        <f>Table224578910112345678910111213141516171819202122232425262728293031323334382444546474849505152536263646566676869703456[[#This Row],[PEMBULATAN]]*O29</f>
        <v>22770</v>
      </c>
    </row>
    <row r="30" spans="1:16" ht="23.25" customHeight="1" x14ac:dyDescent="0.2">
      <c r="A30" s="13"/>
      <c r="B30" s="73"/>
      <c r="C30" s="71" t="s">
        <v>2511</v>
      </c>
      <c r="D30" s="76" t="s">
        <v>56</v>
      </c>
      <c r="E30" s="12">
        <v>44525</v>
      </c>
      <c r="F30" s="74" t="s">
        <v>58</v>
      </c>
      <c r="G30" s="12">
        <v>44529</v>
      </c>
      <c r="H30" s="75" t="s">
        <v>2534</v>
      </c>
      <c r="I30" s="15">
        <v>95</v>
      </c>
      <c r="J30" s="15">
        <v>53</v>
      </c>
      <c r="K30" s="15">
        <v>37</v>
      </c>
      <c r="L30" s="15">
        <v>20</v>
      </c>
      <c r="M30" s="79">
        <v>46.573749999999997</v>
      </c>
      <c r="N30" s="94">
        <v>46.573749999999997</v>
      </c>
      <c r="O30" s="63">
        <v>2530</v>
      </c>
      <c r="P30" s="64">
        <f>Table224578910112345678910111213141516171819202122232425262728293031323334382444546474849505152536263646566676869703456[[#This Row],[PEMBULATAN]]*O30</f>
        <v>117831.58749999999</v>
      </c>
    </row>
    <row r="31" spans="1:16" ht="23.25" customHeight="1" x14ac:dyDescent="0.2">
      <c r="A31" s="13"/>
      <c r="B31" s="73"/>
      <c r="C31" s="71" t="s">
        <v>2512</v>
      </c>
      <c r="D31" s="76" t="s">
        <v>56</v>
      </c>
      <c r="E31" s="12">
        <v>44525</v>
      </c>
      <c r="F31" s="74" t="s">
        <v>58</v>
      </c>
      <c r="G31" s="12">
        <v>44529</v>
      </c>
      <c r="H31" s="75" t="s">
        <v>2534</v>
      </c>
      <c r="I31" s="15">
        <v>66</v>
      </c>
      <c r="J31" s="15">
        <v>52</v>
      </c>
      <c r="K31" s="15">
        <v>28</v>
      </c>
      <c r="L31" s="15">
        <v>5</v>
      </c>
      <c r="M31" s="79">
        <v>24.024000000000001</v>
      </c>
      <c r="N31" s="94">
        <v>24.024000000000001</v>
      </c>
      <c r="O31" s="63">
        <v>2530</v>
      </c>
      <c r="P31" s="64">
        <f>Table224578910112345678910111213141516171819202122232425262728293031323334382444546474849505152536263646566676869703456[[#This Row],[PEMBULATAN]]*O31</f>
        <v>60780.72</v>
      </c>
    </row>
    <row r="32" spans="1:16" ht="23.25" customHeight="1" x14ac:dyDescent="0.2">
      <c r="A32" s="13"/>
      <c r="B32" s="73"/>
      <c r="C32" s="71" t="s">
        <v>2513</v>
      </c>
      <c r="D32" s="76" t="s">
        <v>56</v>
      </c>
      <c r="E32" s="12">
        <v>44525</v>
      </c>
      <c r="F32" s="74" t="s">
        <v>58</v>
      </c>
      <c r="G32" s="12">
        <v>44529</v>
      </c>
      <c r="H32" s="75" t="s">
        <v>2534</v>
      </c>
      <c r="I32" s="15">
        <v>75</v>
      </c>
      <c r="J32" s="15">
        <v>58</v>
      </c>
      <c r="K32" s="15">
        <v>25</v>
      </c>
      <c r="L32" s="15">
        <v>8</v>
      </c>
      <c r="M32" s="79">
        <v>27.1875</v>
      </c>
      <c r="N32" s="94">
        <v>27.1875</v>
      </c>
      <c r="O32" s="63">
        <v>2530</v>
      </c>
      <c r="P32" s="64">
        <f>Table224578910112345678910111213141516171819202122232425262728293031323334382444546474849505152536263646566676869703456[[#This Row],[PEMBULATAN]]*O32</f>
        <v>68784.375</v>
      </c>
    </row>
    <row r="33" spans="1:16" ht="23.25" customHeight="1" x14ac:dyDescent="0.2">
      <c r="A33" s="13"/>
      <c r="B33" s="73"/>
      <c r="C33" s="71" t="s">
        <v>2514</v>
      </c>
      <c r="D33" s="76" t="s">
        <v>56</v>
      </c>
      <c r="E33" s="12">
        <v>44525</v>
      </c>
      <c r="F33" s="74" t="s">
        <v>58</v>
      </c>
      <c r="G33" s="12">
        <v>44529</v>
      </c>
      <c r="H33" s="75" t="s">
        <v>2534</v>
      </c>
      <c r="I33" s="15">
        <v>80</v>
      </c>
      <c r="J33" s="15">
        <v>64</v>
      </c>
      <c r="K33" s="15">
        <v>28</v>
      </c>
      <c r="L33" s="15">
        <v>24</v>
      </c>
      <c r="M33" s="79">
        <v>35.840000000000003</v>
      </c>
      <c r="N33" s="94">
        <v>35.840000000000003</v>
      </c>
      <c r="O33" s="63">
        <v>2530</v>
      </c>
      <c r="P33" s="64">
        <f>Table224578910112345678910111213141516171819202122232425262728293031323334382444546474849505152536263646566676869703456[[#This Row],[PEMBULATAN]]*O33</f>
        <v>90675.200000000012</v>
      </c>
    </row>
    <row r="34" spans="1:16" ht="23.25" customHeight="1" x14ac:dyDescent="0.2">
      <c r="A34" s="13"/>
      <c r="B34" s="73"/>
      <c r="C34" s="71" t="s">
        <v>2515</v>
      </c>
      <c r="D34" s="76" t="s">
        <v>56</v>
      </c>
      <c r="E34" s="12">
        <v>44525</v>
      </c>
      <c r="F34" s="74" t="s">
        <v>58</v>
      </c>
      <c r="G34" s="12">
        <v>44529</v>
      </c>
      <c r="H34" s="75" t="s">
        <v>2534</v>
      </c>
      <c r="I34" s="15">
        <v>97</v>
      </c>
      <c r="J34" s="15">
        <v>67</v>
      </c>
      <c r="K34" s="15">
        <v>45</v>
      </c>
      <c r="L34" s="15">
        <v>38</v>
      </c>
      <c r="M34" s="79">
        <v>73.113749999999996</v>
      </c>
      <c r="N34" s="94">
        <v>73.113749999999996</v>
      </c>
      <c r="O34" s="63">
        <v>2530</v>
      </c>
      <c r="P34" s="64">
        <f>Table224578910112345678910111213141516171819202122232425262728293031323334382444546474849505152536263646566676869703456[[#This Row],[PEMBULATAN]]*O34</f>
        <v>184977.78749999998</v>
      </c>
    </row>
    <row r="35" spans="1:16" ht="23.25" customHeight="1" x14ac:dyDescent="0.2">
      <c r="A35" s="13"/>
      <c r="B35" s="73"/>
      <c r="C35" s="71" t="s">
        <v>2516</v>
      </c>
      <c r="D35" s="76" t="s">
        <v>56</v>
      </c>
      <c r="E35" s="12">
        <v>44525</v>
      </c>
      <c r="F35" s="74" t="s">
        <v>58</v>
      </c>
      <c r="G35" s="12">
        <v>44529</v>
      </c>
      <c r="H35" s="75" t="s">
        <v>2534</v>
      </c>
      <c r="I35" s="15">
        <v>87</v>
      </c>
      <c r="J35" s="15">
        <v>63</v>
      </c>
      <c r="K35" s="15">
        <v>44</v>
      </c>
      <c r="L35" s="15">
        <v>18</v>
      </c>
      <c r="M35" s="79">
        <v>60.290999999999997</v>
      </c>
      <c r="N35" s="94">
        <v>60.290999999999997</v>
      </c>
      <c r="O35" s="63">
        <v>2530</v>
      </c>
      <c r="P35" s="64">
        <f>Table224578910112345678910111213141516171819202122232425262728293031323334382444546474849505152536263646566676869703456[[#This Row],[PEMBULATAN]]*O35</f>
        <v>152536.22999999998</v>
      </c>
    </row>
    <row r="36" spans="1:16" ht="23.25" customHeight="1" x14ac:dyDescent="0.2">
      <c r="A36" s="13"/>
      <c r="B36" s="73"/>
      <c r="C36" s="71" t="s">
        <v>2517</v>
      </c>
      <c r="D36" s="76" t="s">
        <v>56</v>
      </c>
      <c r="E36" s="12">
        <v>44525</v>
      </c>
      <c r="F36" s="74" t="s">
        <v>58</v>
      </c>
      <c r="G36" s="12">
        <v>44529</v>
      </c>
      <c r="H36" s="75" t="s">
        <v>2534</v>
      </c>
      <c r="I36" s="15">
        <v>73</v>
      </c>
      <c r="J36" s="15">
        <v>58</v>
      </c>
      <c r="K36" s="15">
        <v>20</v>
      </c>
      <c r="L36" s="15">
        <v>5</v>
      </c>
      <c r="M36" s="79">
        <v>21.17</v>
      </c>
      <c r="N36" s="94">
        <v>21.17</v>
      </c>
      <c r="O36" s="63">
        <v>2530</v>
      </c>
      <c r="P36" s="64">
        <f>Table224578910112345678910111213141516171819202122232425262728293031323334382444546474849505152536263646566676869703456[[#This Row],[PEMBULATAN]]*O36</f>
        <v>53560.100000000006</v>
      </c>
    </row>
    <row r="37" spans="1:16" ht="23.25" customHeight="1" x14ac:dyDescent="0.2">
      <c r="A37" s="13"/>
      <c r="B37" s="73"/>
      <c r="C37" s="71" t="s">
        <v>2518</v>
      </c>
      <c r="D37" s="76" t="s">
        <v>56</v>
      </c>
      <c r="E37" s="12">
        <v>44525</v>
      </c>
      <c r="F37" s="74" t="s">
        <v>58</v>
      </c>
      <c r="G37" s="12">
        <v>44529</v>
      </c>
      <c r="H37" s="75" t="s">
        <v>2534</v>
      </c>
      <c r="I37" s="15">
        <v>66</v>
      </c>
      <c r="J37" s="15">
        <v>62</v>
      </c>
      <c r="K37" s="15">
        <v>20</v>
      </c>
      <c r="L37" s="15">
        <v>8</v>
      </c>
      <c r="M37" s="79">
        <v>20.46</v>
      </c>
      <c r="N37" s="94">
        <v>21</v>
      </c>
      <c r="O37" s="63">
        <v>2530</v>
      </c>
      <c r="P37" s="64">
        <f>Table224578910112345678910111213141516171819202122232425262728293031323334382444546474849505152536263646566676869703456[[#This Row],[PEMBULATAN]]*O37</f>
        <v>53130</v>
      </c>
    </row>
    <row r="38" spans="1:16" ht="23.25" customHeight="1" x14ac:dyDescent="0.2">
      <c r="A38" s="13"/>
      <c r="B38" s="73"/>
      <c r="C38" s="71" t="s">
        <v>2519</v>
      </c>
      <c r="D38" s="76" t="s">
        <v>56</v>
      </c>
      <c r="E38" s="12">
        <v>44525</v>
      </c>
      <c r="F38" s="74" t="s">
        <v>58</v>
      </c>
      <c r="G38" s="12">
        <v>44529</v>
      </c>
      <c r="H38" s="75" t="s">
        <v>2534</v>
      </c>
      <c r="I38" s="15">
        <v>55</v>
      </c>
      <c r="J38" s="15">
        <v>4</v>
      </c>
      <c r="K38" s="15">
        <v>17</v>
      </c>
      <c r="L38" s="15">
        <v>4</v>
      </c>
      <c r="M38" s="79">
        <v>0.93500000000000005</v>
      </c>
      <c r="N38" s="94">
        <v>4</v>
      </c>
      <c r="O38" s="63">
        <v>2530</v>
      </c>
      <c r="P38" s="64">
        <f>Table224578910112345678910111213141516171819202122232425262728293031323334382444546474849505152536263646566676869703456[[#This Row],[PEMBULATAN]]*O38</f>
        <v>10120</v>
      </c>
    </row>
    <row r="39" spans="1:16" ht="23.25" customHeight="1" x14ac:dyDescent="0.2">
      <c r="A39" s="13"/>
      <c r="B39" s="73"/>
      <c r="C39" s="71" t="s">
        <v>2520</v>
      </c>
      <c r="D39" s="76" t="s">
        <v>56</v>
      </c>
      <c r="E39" s="12">
        <v>44525</v>
      </c>
      <c r="F39" s="74" t="s">
        <v>58</v>
      </c>
      <c r="G39" s="12">
        <v>44529</v>
      </c>
      <c r="H39" s="75" t="s">
        <v>2534</v>
      </c>
      <c r="I39" s="15">
        <v>52</v>
      </c>
      <c r="J39" s="15">
        <v>20</v>
      </c>
      <c r="K39" s="15">
        <v>15</v>
      </c>
      <c r="L39" s="15">
        <v>1</v>
      </c>
      <c r="M39" s="79">
        <v>3.9</v>
      </c>
      <c r="N39" s="94">
        <v>3.9</v>
      </c>
      <c r="O39" s="63">
        <v>2530</v>
      </c>
      <c r="P39" s="64">
        <f>Table224578910112345678910111213141516171819202122232425262728293031323334382444546474849505152536263646566676869703456[[#This Row],[PEMBULATAN]]*O39</f>
        <v>9867</v>
      </c>
    </row>
    <row r="40" spans="1:16" ht="23.25" customHeight="1" x14ac:dyDescent="0.2">
      <c r="A40" s="13"/>
      <c r="B40" s="73"/>
      <c r="C40" s="71" t="s">
        <v>2521</v>
      </c>
      <c r="D40" s="76" t="s">
        <v>56</v>
      </c>
      <c r="E40" s="12">
        <v>44525</v>
      </c>
      <c r="F40" s="74" t="s">
        <v>58</v>
      </c>
      <c r="G40" s="12">
        <v>44529</v>
      </c>
      <c r="H40" s="75" t="s">
        <v>2534</v>
      </c>
      <c r="I40" s="15">
        <v>75</v>
      </c>
      <c r="J40" s="15">
        <v>58</v>
      </c>
      <c r="K40" s="15">
        <v>27</v>
      </c>
      <c r="L40" s="15">
        <v>17</v>
      </c>
      <c r="M40" s="79">
        <v>29.362500000000001</v>
      </c>
      <c r="N40" s="94">
        <v>30</v>
      </c>
      <c r="O40" s="63">
        <v>2530</v>
      </c>
      <c r="P40" s="64">
        <f>Table224578910112345678910111213141516171819202122232425262728293031323334382444546474849505152536263646566676869703456[[#This Row],[PEMBULATAN]]*O40</f>
        <v>75900</v>
      </c>
    </row>
    <row r="41" spans="1:16" ht="23.25" customHeight="1" x14ac:dyDescent="0.2">
      <c r="A41" s="13"/>
      <c r="B41" s="73"/>
      <c r="C41" s="71" t="s">
        <v>2522</v>
      </c>
      <c r="D41" s="76" t="s">
        <v>56</v>
      </c>
      <c r="E41" s="12">
        <v>44525</v>
      </c>
      <c r="F41" s="74" t="s">
        <v>58</v>
      </c>
      <c r="G41" s="12">
        <v>44529</v>
      </c>
      <c r="H41" s="75" t="s">
        <v>2534</v>
      </c>
      <c r="I41" s="15">
        <v>28</v>
      </c>
      <c r="J41" s="15">
        <v>48</v>
      </c>
      <c r="K41" s="15">
        <v>20</v>
      </c>
      <c r="L41" s="15">
        <v>7</v>
      </c>
      <c r="M41" s="79">
        <v>6.72</v>
      </c>
      <c r="N41" s="94">
        <v>7</v>
      </c>
      <c r="O41" s="63">
        <v>2530</v>
      </c>
      <c r="P41" s="64">
        <f>Table224578910112345678910111213141516171819202122232425262728293031323334382444546474849505152536263646566676869703456[[#This Row],[PEMBULATAN]]*O41</f>
        <v>17710</v>
      </c>
    </row>
    <row r="42" spans="1:16" ht="23.25" customHeight="1" x14ac:dyDescent="0.2">
      <c r="A42" s="13"/>
      <c r="B42" s="73"/>
      <c r="C42" s="71" t="s">
        <v>2523</v>
      </c>
      <c r="D42" s="76" t="s">
        <v>56</v>
      </c>
      <c r="E42" s="12">
        <v>44525</v>
      </c>
      <c r="F42" s="74" t="s">
        <v>58</v>
      </c>
      <c r="G42" s="12">
        <v>44529</v>
      </c>
      <c r="H42" s="75" t="s">
        <v>2534</v>
      </c>
      <c r="I42" s="15">
        <v>100</v>
      </c>
      <c r="J42" s="15">
        <v>62</v>
      </c>
      <c r="K42" s="15">
        <v>28</v>
      </c>
      <c r="L42" s="15">
        <v>15</v>
      </c>
      <c r="M42" s="79">
        <v>43.4</v>
      </c>
      <c r="N42" s="94">
        <v>44</v>
      </c>
      <c r="O42" s="63">
        <v>2530</v>
      </c>
      <c r="P42" s="64">
        <f>Table224578910112345678910111213141516171819202122232425262728293031323334382444546474849505152536263646566676869703456[[#This Row],[PEMBULATAN]]*O42</f>
        <v>111320</v>
      </c>
    </row>
    <row r="43" spans="1:16" ht="23.25" customHeight="1" x14ac:dyDescent="0.2">
      <c r="A43" s="13"/>
      <c r="B43" s="73"/>
      <c r="C43" s="71" t="s">
        <v>2524</v>
      </c>
      <c r="D43" s="76" t="s">
        <v>56</v>
      </c>
      <c r="E43" s="12">
        <v>44525</v>
      </c>
      <c r="F43" s="74" t="s">
        <v>58</v>
      </c>
      <c r="G43" s="12">
        <v>44529</v>
      </c>
      <c r="H43" s="75" t="s">
        <v>2534</v>
      </c>
      <c r="I43" s="15">
        <v>42</v>
      </c>
      <c r="J43" s="15">
        <v>48</v>
      </c>
      <c r="K43" s="15">
        <v>15</v>
      </c>
      <c r="L43" s="15">
        <v>2</v>
      </c>
      <c r="M43" s="79">
        <v>7.56</v>
      </c>
      <c r="N43" s="94">
        <v>7.56</v>
      </c>
      <c r="O43" s="63">
        <v>2530</v>
      </c>
      <c r="P43" s="64">
        <f>Table224578910112345678910111213141516171819202122232425262728293031323334382444546474849505152536263646566676869703456[[#This Row],[PEMBULATAN]]*O43</f>
        <v>19126.8</v>
      </c>
    </row>
    <row r="44" spans="1:16" ht="23.25" customHeight="1" x14ac:dyDescent="0.2">
      <c r="A44" s="13"/>
      <c r="B44" s="73"/>
      <c r="C44" s="71" t="s">
        <v>2525</v>
      </c>
      <c r="D44" s="76" t="s">
        <v>56</v>
      </c>
      <c r="E44" s="12">
        <v>44525</v>
      </c>
      <c r="F44" s="74" t="s">
        <v>58</v>
      </c>
      <c r="G44" s="12">
        <v>44529</v>
      </c>
      <c r="H44" s="75" t="s">
        <v>2534</v>
      </c>
      <c r="I44" s="15">
        <v>55</v>
      </c>
      <c r="J44" s="15">
        <v>38</v>
      </c>
      <c r="K44" s="15">
        <v>11</v>
      </c>
      <c r="L44" s="15">
        <v>3</v>
      </c>
      <c r="M44" s="79">
        <v>5.7474999999999996</v>
      </c>
      <c r="N44" s="94">
        <v>5.7474999999999996</v>
      </c>
      <c r="O44" s="63">
        <v>2530</v>
      </c>
      <c r="P44" s="64">
        <f>Table224578910112345678910111213141516171819202122232425262728293031323334382444546474849505152536263646566676869703456[[#This Row],[PEMBULATAN]]*O44</f>
        <v>14541.174999999999</v>
      </c>
    </row>
    <row r="45" spans="1:16" ht="23.25" customHeight="1" x14ac:dyDescent="0.2">
      <c r="A45" s="13"/>
      <c r="B45" s="73"/>
      <c r="C45" s="71" t="s">
        <v>2526</v>
      </c>
      <c r="D45" s="76" t="s">
        <v>56</v>
      </c>
      <c r="E45" s="12">
        <v>44525</v>
      </c>
      <c r="F45" s="74" t="s">
        <v>58</v>
      </c>
      <c r="G45" s="12">
        <v>44529</v>
      </c>
      <c r="H45" s="75" t="s">
        <v>2534</v>
      </c>
      <c r="I45" s="15">
        <v>60</v>
      </c>
      <c r="J45" s="15">
        <v>40</v>
      </c>
      <c r="K45" s="15">
        <v>18</v>
      </c>
      <c r="L45" s="15">
        <v>8</v>
      </c>
      <c r="M45" s="79">
        <v>10.8</v>
      </c>
      <c r="N45" s="94">
        <v>10.8</v>
      </c>
      <c r="O45" s="63">
        <v>2530</v>
      </c>
      <c r="P45" s="64">
        <f>Table224578910112345678910111213141516171819202122232425262728293031323334382444546474849505152536263646566676869703456[[#This Row],[PEMBULATAN]]*O45</f>
        <v>27324</v>
      </c>
    </row>
    <row r="46" spans="1:16" ht="23.25" customHeight="1" x14ac:dyDescent="0.2">
      <c r="A46" s="13"/>
      <c r="B46" s="73"/>
      <c r="C46" s="71" t="s">
        <v>2527</v>
      </c>
      <c r="D46" s="76" t="s">
        <v>56</v>
      </c>
      <c r="E46" s="12">
        <v>44525</v>
      </c>
      <c r="F46" s="74" t="s">
        <v>58</v>
      </c>
      <c r="G46" s="12">
        <v>44529</v>
      </c>
      <c r="H46" s="75" t="s">
        <v>2534</v>
      </c>
      <c r="I46" s="15">
        <v>95</v>
      </c>
      <c r="J46" s="15">
        <v>53</v>
      </c>
      <c r="K46" s="15">
        <v>37</v>
      </c>
      <c r="L46" s="15">
        <v>17</v>
      </c>
      <c r="M46" s="79">
        <v>46.573749999999997</v>
      </c>
      <c r="N46" s="94">
        <v>46.573749999999997</v>
      </c>
      <c r="O46" s="63">
        <v>2530</v>
      </c>
      <c r="P46" s="64">
        <f>Table224578910112345678910111213141516171819202122232425262728293031323334382444546474849505152536263646566676869703456[[#This Row],[PEMBULATAN]]*O46</f>
        <v>117831.58749999999</v>
      </c>
    </row>
    <row r="47" spans="1:16" ht="23.25" customHeight="1" x14ac:dyDescent="0.2">
      <c r="A47" s="13"/>
      <c r="B47" s="73"/>
      <c r="C47" s="71" t="s">
        <v>2528</v>
      </c>
      <c r="D47" s="76" t="s">
        <v>56</v>
      </c>
      <c r="E47" s="12">
        <v>44525</v>
      </c>
      <c r="F47" s="74" t="s">
        <v>58</v>
      </c>
      <c r="G47" s="12">
        <v>44529</v>
      </c>
      <c r="H47" s="75" t="s">
        <v>2534</v>
      </c>
      <c r="I47" s="15">
        <v>27</v>
      </c>
      <c r="J47" s="15">
        <v>30</v>
      </c>
      <c r="K47" s="15">
        <v>20</v>
      </c>
      <c r="L47" s="15">
        <v>2</v>
      </c>
      <c r="M47" s="79">
        <v>4.05</v>
      </c>
      <c r="N47" s="94">
        <v>4.05</v>
      </c>
      <c r="O47" s="63">
        <v>2530</v>
      </c>
      <c r="P47" s="64">
        <f>Table224578910112345678910111213141516171819202122232425262728293031323334382444546474849505152536263646566676869703456[[#This Row],[PEMBULATAN]]*O47</f>
        <v>10246.5</v>
      </c>
    </row>
    <row r="48" spans="1:16" ht="23.25" customHeight="1" x14ac:dyDescent="0.2">
      <c r="A48" s="13"/>
      <c r="B48" s="73"/>
      <c r="C48" s="71" t="s">
        <v>2529</v>
      </c>
      <c r="D48" s="76" t="s">
        <v>56</v>
      </c>
      <c r="E48" s="12">
        <v>44525</v>
      </c>
      <c r="F48" s="74" t="s">
        <v>58</v>
      </c>
      <c r="G48" s="12">
        <v>44529</v>
      </c>
      <c r="H48" s="75" t="s">
        <v>2534</v>
      </c>
      <c r="I48" s="15">
        <v>30</v>
      </c>
      <c r="J48" s="15">
        <v>40</v>
      </c>
      <c r="K48" s="15">
        <v>20</v>
      </c>
      <c r="L48" s="15">
        <v>3</v>
      </c>
      <c r="M48" s="79">
        <v>6</v>
      </c>
      <c r="N48" s="94">
        <v>6</v>
      </c>
      <c r="O48" s="63">
        <v>2530</v>
      </c>
      <c r="P48" s="64">
        <f>Table224578910112345678910111213141516171819202122232425262728293031323334382444546474849505152536263646566676869703456[[#This Row],[PEMBULATAN]]*O48</f>
        <v>15180</v>
      </c>
    </row>
    <row r="49" spans="1:16" ht="23.25" customHeight="1" x14ac:dyDescent="0.2">
      <c r="A49" s="13"/>
      <c r="B49" s="73"/>
      <c r="C49" s="71" t="s">
        <v>2530</v>
      </c>
      <c r="D49" s="76" t="s">
        <v>56</v>
      </c>
      <c r="E49" s="12">
        <v>44525</v>
      </c>
      <c r="F49" s="74" t="s">
        <v>58</v>
      </c>
      <c r="G49" s="12">
        <v>44529</v>
      </c>
      <c r="H49" s="75" t="s">
        <v>2534</v>
      </c>
      <c r="I49" s="15">
        <v>46</v>
      </c>
      <c r="J49" s="15">
        <v>42</v>
      </c>
      <c r="K49" s="15">
        <v>15</v>
      </c>
      <c r="L49" s="15">
        <v>1</v>
      </c>
      <c r="M49" s="79">
        <v>7.2450000000000001</v>
      </c>
      <c r="N49" s="94">
        <v>7.2450000000000001</v>
      </c>
      <c r="O49" s="63">
        <v>2530</v>
      </c>
      <c r="P49" s="64">
        <f>Table224578910112345678910111213141516171819202122232425262728293031323334382444546474849505152536263646566676869703456[[#This Row],[PEMBULATAN]]*O49</f>
        <v>18329.849999999999</v>
      </c>
    </row>
    <row r="50" spans="1:16" ht="23.25" customHeight="1" x14ac:dyDescent="0.2">
      <c r="A50" s="13"/>
      <c r="B50" s="73"/>
      <c r="C50" s="71" t="s">
        <v>2531</v>
      </c>
      <c r="D50" s="76" t="s">
        <v>56</v>
      </c>
      <c r="E50" s="12">
        <v>44525</v>
      </c>
      <c r="F50" s="74" t="s">
        <v>58</v>
      </c>
      <c r="G50" s="12">
        <v>44529</v>
      </c>
      <c r="H50" s="75" t="s">
        <v>2534</v>
      </c>
      <c r="I50" s="15">
        <v>45</v>
      </c>
      <c r="J50" s="15">
        <v>52</v>
      </c>
      <c r="K50" s="15">
        <v>16</v>
      </c>
      <c r="L50" s="15">
        <v>2</v>
      </c>
      <c r="M50" s="79">
        <v>9.36</v>
      </c>
      <c r="N50" s="94">
        <v>10</v>
      </c>
      <c r="O50" s="63">
        <v>2530</v>
      </c>
      <c r="P50" s="64">
        <f>Table224578910112345678910111213141516171819202122232425262728293031323334382444546474849505152536263646566676869703456[[#This Row],[PEMBULATAN]]*O50</f>
        <v>25300</v>
      </c>
    </row>
    <row r="51" spans="1:16" ht="23.25" customHeight="1" x14ac:dyDescent="0.2">
      <c r="A51" s="13"/>
      <c r="B51" s="73"/>
      <c r="C51" s="71" t="s">
        <v>2532</v>
      </c>
      <c r="D51" s="76" t="s">
        <v>56</v>
      </c>
      <c r="E51" s="12">
        <v>44525</v>
      </c>
      <c r="F51" s="74" t="s">
        <v>58</v>
      </c>
      <c r="G51" s="12">
        <v>44529</v>
      </c>
      <c r="H51" s="75" t="s">
        <v>2534</v>
      </c>
      <c r="I51" s="15">
        <v>88</v>
      </c>
      <c r="J51" s="15">
        <v>60</v>
      </c>
      <c r="K51" s="15">
        <v>30</v>
      </c>
      <c r="L51" s="15">
        <v>10</v>
      </c>
      <c r="M51" s="79">
        <v>39.6</v>
      </c>
      <c r="N51" s="94">
        <v>39.6</v>
      </c>
      <c r="O51" s="63">
        <v>2530</v>
      </c>
      <c r="P51" s="64">
        <f>Table224578910112345678910111213141516171819202122232425262728293031323334382444546474849505152536263646566676869703456[[#This Row],[PEMBULATAN]]*O51</f>
        <v>100188</v>
      </c>
    </row>
    <row r="52" spans="1:16" ht="23.25" customHeight="1" x14ac:dyDescent="0.2">
      <c r="A52" s="13"/>
      <c r="B52" s="73"/>
      <c r="C52" s="71" t="s">
        <v>2533</v>
      </c>
      <c r="D52" s="76" t="s">
        <v>56</v>
      </c>
      <c r="E52" s="12">
        <v>44525</v>
      </c>
      <c r="F52" s="74" t="s">
        <v>58</v>
      </c>
      <c r="G52" s="12">
        <v>44529</v>
      </c>
      <c r="H52" s="75" t="s">
        <v>2534</v>
      </c>
      <c r="I52" s="15">
        <v>85</v>
      </c>
      <c r="J52" s="15">
        <v>64</v>
      </c>
      <c r="K52" s="15">
        <v>32</v>
      </c>
      <c r="L52" s="15">
        <v>44</v>
      </c>
      <c r="M52" s="79">
        <v>43.52</v>
      </c>
      <c r="N52" s="94">
        <v>44</v>
      </c>
      <c r="O52" s="63">
        <v>2530</v>
      </c>
      <c r="P52" s="64">
        <f>Table224578910112345678910111213141516171819202122232425262728293031323334382444546474849505152536263646566676869703456[[#This Row],[PEMBULATAN]]*O52</f>
        <v>111320</v>
      </c>
    </row>
    <row r="53" spans="1:16" ht="22.5" customHeight="1" x14ac:dyDescent="0.2">
      <c r="A53" s="116" t="s">
        <v>30</v>
      </c>
      <c r="B53" s="117"/>
      <c r="C53" s="117"/>
      <c r="D53" s="117"/>
      <c r="E53" s="117"/>
      <c r="F53" s="117"/>
      <c r="G53" s="117"/>
      <c r="H53" s="117"/>
      <c r="I53" s="117"/>
      <c r="J53" s="117"/>
      <c r="K53" s="117"/>
      <c r="L53" s="118"/>
      <c r="M53" s="77">
        <f>SUBTOTAL(109,Table224578910112345678910111213141516171819202122232425262728293031323334382444546474849505152536263646566676869703456[KG VOLUME])</f>
        <v>1326.3227499999998</v>
      </c>
      <c r="N53" s="67">
        <f>SUM(N3:N52)</f>
        <v>1351.2489999999998</v>
      </c>
      <c r="O53" s="119">
        <f>SUM(P3:P52)</f>
        <v>3418659.9699999997</v>
      </c>
      <c r="P53" s="120"/>
    </row>
    <row r="54" spans="1:16" ht="18" customHeight="1" x14ac:dyDescent="0.2">
      <c r="A54" s="84"/>
      <c r="B54" s="55" t="s">
        <v>42</v>
      </c>
      <c r="C54" s="54"/>
      <c r="D54" s="56" t="s">
        <v>43</v>
      </c>
      <c r="E54" s="84"/>
      <c r="F54" s="84"/>
      <c r="G54" s="84"/>
      <c r="H54" s="84"/>
      <c r="I54" s="84"/>
      <c r="J54" s="84"/>
      <c r="K54" s="84"/>
      <c r="L54" s="84"/>
      <c r="M54" s="85"/>
      <c r="N54" s="86" t="s">
        <v>51</v>
      </c>
      <c r="O54" s="87"/>
      <c r="P54" s="87">
        <f>O53*10%</f>
        <v>341865.99699999997</v>
      </c>
    </row>
    <row r="55" spans="1:16" ht="18" customHeight="1" thickBot="1" x14ac:dyDescent="0.25">
      <c r="A55" s="84"/>
      <c r="B55" s="55"/>
      <c r="C55" s="54"/>
      <c r="D55" s="56"/>
      <c r="E55" s="84"/>
      <c r="F55" s="84"/>
      <c r="G55" s="84"/>
      <c r="H55" s="84"/>
      <c r="I55" s="84"/>
      <c r="J55" s="84"/>
      <c r="K55" s="84"/>
      <c r="L55" s="84"/>
      <c r="M55" s="85"/>
      <c r="N55" s="88" t="s">
        <v>52</v>
      </c>
      <c r="O55" s="89"/>
      <c r="P55" s="89">
        <f>O53-P54</f>
        <v>3076793.9729999998</v>
      </c>
    </row>
    <row r="56" spans="1:16" ht="18" customHeight="1" x14ac:dyDescent="0.2">
      <c r="A56" s="10"/>
      <c r="H56" s="62"/>
      <c r="N56" s="61" t="s">
        <v>31</v>
      </c>
      <c r="P56" s="68">
        <f>P55*1%</f>
        <v>30767.939729999998</v>
      </c>
    </row>
    <row r="57" spans="1:16" ht="18" customHeight="1" thickBot="1" x14ac:dyDescent="0.25">
      <c r="A57" s="10"/>
      <c r="H57" s="62"/>
      <c r="N57" s="61" t="s">
        <v>53</v>
      </c>
      <c r="P57" s="70">
        <f>P55*2%</f>
        <v>61535.879459999996</v>
      </c>
    </row>
    <row r="58" spans="1:16" ht="18" customHeight="1" x14ac:dyDescent="0.2">
      <c r="A58" s="10"/>
      <c r="H58" s="62"/>
      <c r="N58" s="65" t="s">
        <v>32</v>
      </c>
      <c r="O58" s="66"/>
      <c r="P58" s="69">
        <f>P55+P56-P57</f>
        <v>3046026.03327</v>
      </c>
    </row>
    <row r="60" spans="1:16" x14ac:dyDescent="0.2">
      <c r="A60" s="10"/>
      <c r="H60" s="62"/>
      <c r="P60" s="70"/>
    </row>
    <row r="61" spans="1:16" x14ac:dyDescent="0.2">
      <c r="A61" s="10"/>
      <c r="H61" s="62"/>
      <c r="O61" s="57"/>
      <c r="P61" s="70"/>
    </row>
    <row r="62" spans="1:16" s="3" customFormat="1" x14ac:dyDescent="0.25">
      <c r="A62" s="10"/>
      <c r="B62" s="2"/>
      <c r="C62" s="2"/>
      <c r="E62" s="11"/>
      <c r="H62" s="62"/>
      <c r="N62" s="14"/>
      <c r="O62" s="14"/>
      <c r="P62" s="14"/>
    </row>
    <row r="63" spans="1:16" s="3" customFormat="1" x14ac:dyDescent="0.25">
      <c r="A63" s="10"/>
      <c r="B63" s="2"/>
      <c r="C63" s="2"/>
      <c r="E63" s="11"/>
      <c r="H63" s="62"/>
      <c r="N63" s="14"/>
      <c r="O63" s="14"/>
      <c r="P63" s="14"/>
    </row>
    <row r="64" spans="1:16" s="3" customFormat="1" x14ac:dyDescent="0.25">
      <c r="A64" s="10"/>
      <c r="B64" s="2"/>
      <c r="C64" s="2"/>
      <c r="E64" s="11"/>
      <c r="H64" s="62"/>
      <c r="N64" s="14"/>
      <c r="O64" s="14"/>
      <c r="P64" s="14"/>
    </row>
    <row r="65" spans="1:16" s="3" customFormat="1" x14ac:dyDescent="0.25">
      <c r="A65" s="10"/>
      <c r="B65" s="2"/>
      <c r="C65" s="2"/>
      <c r="E65" s="11"/>
      <c r="H65" s="62"/>
      <c r="N65" s="14"/>
      <c r="O65" s="14"/>
      <c r="P65" s="14"/>
    </row>
    <row r="66" spans="1:16" s="3" customFormat="1" x14ac:dyDescent="0.25">
      <c r="A66" s="10"/>
      <c r="B66" s="2"/>
      <c r="C66" s="2"/>
      <c r="E66" s="11"/>
      <c r="H66" s="62"/>
      <c r="N66" s="14"/>
      <c r="O66" s="14"/>
      <c r="P66" s="14"/>
    </row>
    <row r="67" spans="1:16" s="3" customFormat="1" x14ac:dyDescent="0.25">
      <c r="A67" s="10"/>
      <c r="B67" s="2"/>
      <c r="C67" s="2"/>
      <c r="E67" s="11"/>
      <c r="H67" s="62"/>
      <c r="N67" s="14"/>
      <c r="O67" s="14"/>
      <c r="P67" s="14"/>
    </row>
    <row r="68" spans="1:16" s="3" customFormat="1" x14ac:dyDescent="0.25">
      <c r="A68" s="10"/>
      <c r="B68" s="2"/>
      <c r="C68" s="2"/>
      <c r="E68" s="11"/>
      <c r="H68" s="62"/>
      <c r="N68" s="14"/>
      <c r="O68" s="14"/>
      <c r="P68" s="14"/>
    </row>
    <row r="69" spans="1:16" s="3" customFormat="1" x14ac:dyDescent="0.25">
      <c r="A69" s="10"/>
      <c r="B69" s="2"/>
      <c r="C69" s="2"/>
      <c r="E69" s="11"/>
      <c r="H69" s="62"/>
      <c r="N69" s="14"/>
      <c r="O69" s="14"/>
      <c r="P69" s="14"/>
    </row>
    <row r="70" spans="1:16" s="3" customFormat="1" x14ac:dyDescent="0.25">
      <c r="A70" s="10"/>
      <c r="B70" s="2"/>
      <c r="C70" s="2"/>
      <c r="E70" s="11"/>
      <c r="H70" s="62"/>
      <c r="N70" s="14"/>
      <c r="O70" s="14"/>
      <c r="P70" s="14"/>
    </row>
    <row r="71" spans="1:16" s="3" customFormat="1" x14ac:dyDescent="0.25">
      <c r="A71" s="10"/>
      <c r="B71" s="2"/>
      <c r="C71" s="2"/>
      <c r="E71" s="11"/>
      <c r="H71" s="62"/>
      <c r="N71" s="14"/>
      <c r="O71" s="14"/>
      <c r="P71" s="14"/>
    </row>
    <row r="72" spans="1:16" s="3" customFormat="1" x14ac:dyDescent="0.25">
      <c r="A72" s="10"/>
      <c r="B72" s="2"/>
      <c r="C72" s="2"/>
      <c r="E72" s="11"/>
      <c r="H72" s="62"/>
      <c r="N72" s="14"/>
      <c r="O72" s="14"/>
      <c r="P72" s="14"/>
    </row>
    <row r="73" spans="1:16" s="3" customFormat="1" x14ac:dyDescent="0.25">
      <c r="A73" s="10"/>
      <c r="B73" s="2"/>
      <c r="C73" s="2"/>
      <c r="E73" s="11"/>
      <c r="H73" s="62"/>
      <c r="N73" s="14"/>
      <c r="O73" s="14"/>
      <c r="P73" s="14"/>
    </row>
  </sheetData>
  <mergeCells count="2">
    <mergeCell ref="A53:L53"/>
    <mergeCell ref="O53:P53"/>
  </mergeCells>
  <conditionalFormatting sqref="B3:B52">
    <cfRule type="duplicateValues" dxfId="271" priority="85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1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6" sqref="G6"/>
    </sheetView>
  </sheetViews>
  <sheetFormatPr defaultRowHeight="15" x14ac:dyDescent="0.2"/>
  <cols>
    <col min="1" max="1" width="8" style="4" customWidth="1"/>
    <col min="2" max="2" width="20.140625" style="2" customWidth="1"/>
    <col min="3" max="3" width="15.28515625" style="2" customWidth="1"/>
    <col min="4" max="4" width="10.7109375" style="3" customWidth="1"/>
    <col min="5" max="5" width="8" style="11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8" t="s">
        <v>44</v>
      </c>
      <c r="B2" s="7" t="s">
        <v>7</v>
      </c>
      <c r="C2" s="7" t="s">
        <v>0</v>
      </c>
      <c r="D2" s="7" t="s">
        <v>1</v>
      </c>
      <c r="E2" s="59" t="s">
        <v>4</v>
      </c>
      <c r="F2" s="7" t="s">
        <v>3</v>
      </c>
      <c r="G2" s="7" t="s">
        <v>5</v>
      </c>
      <c r="H2" s="59" t="s">
        <v>2</v>
      </c>
      <c r="I2" s="7" t="s">
        <v>39</v>
      </c>
      <c r="J2" s="7" t="s">
        <v>40</v>
      </c>
      <c r="K2" s="7" t="s">
        <v>41</v>
      </c>
      <c r="L2" s="60" t="s">
        <v>45</v>
      </c>
      <c r="M2" s="60" t="s">
        <v>46</v>
      </c>
      <c r="N2" s="60" t="s">
        <v>6</v>
      </c>
      <c r="O2" s="60" t="s">
        <v>47</v>
      </c>
      <c r="P2" s="60" t="s">
        <v>48</v>
      </c>
    </row>
    <row r="3" spans="1:16" ht="26.25" customHeight="1" x14ac:dyDescent="0.2">
      <c r="A3" s="81">
        <v>404037</v>
      </c>
      <c r="B3" s="72" t="s">
        <v>2535</v>
      </c>
      <c r="C3" s="8" t="s">
        <v>2536</v>
      </c>
      <c r="D3" s="74" t="s">
        <v>56</v>
      </c>
      <c r="E3" s="12">
        <v>44525</v>
      </c>
      <c r="F3" s="74" t="s">
        <v>58</v>
      </c>
      <c r="G3" s="12">
        <v>44529</v>
      </c>
      <c r="H3" s="9" t="s">
        <v>2534</v>
      </c>
      <c r="I3" s="1">
        <v>58</v>
      </c>
      <c r="J3" s="1">
        <v>39</v>
      </c>
      <c r="K3" s="1">
        <v>35</v>
      </c>
      <c r="L3" s="1">
        <v>3</v>
      </c>
      <c r="M3" s="78">
        <v>19.7925</v>
      </c>
      <c r="N3" s="94">
        <v>19.7925</v>
      </c>
      <c r="O3" s="63">
        <v>2530</v>
      </c>
      <c r="P3" s="64">
        <f>Table2245789101123456789101112131415161718192021222324252627282930313233343824445464748495051525362636465666768697034567[[#This Row],[PEMBULATAN]]*O3</f>
        <v>50075.025000000001</v>
      </c>
    </row>
    <row r="4" spans="1:16" ht="26.25" customHeight="1" x14ac:dyDescent="0.2">
      <c r="A4" s="13"/>
      <c r="B4" s="73"/>
      <c r="C4" s="71" t="s">
        <v>2537</v>
      </c>
      <c r="D4" s="76" t="s">
        <v>56</v>
      </c>
      <c r="E4" s="12">
        <v>44525</v>
      </c>
      <c r="F4" s="74" t="s">
        <v>58</v>
      </c>
      <c r="G4" s="12">
        <v>44529</v>
      </c>
      <c r="H4" s="75" t="s">
        <v>2534</v>
      </c>
      <c r="I4" s="15">
        <v>60</v>
      </c>
      <c r="J4" s="15">
        <v>50</v>
      </c>
      <c r="K4" s="15">
        <v>53</v>
      </c>
      <c r="L4" s="15">
        <v>9</v>
      </c>
      <c r="M4" s="79">
        <v>39.75</v>
      </c>
      <c r="N4" s="94">
        <v>39.75</v>
      </c>
      <c r="O4" s="63">
        <v>2530</v>
      </c>
      <c r="P4" s="64">
        <f>Table2245789101123456789101112131415161718192021222324252627282930313233343824445464748495051525362636465666768697034567[[#This Row],[PEMBULATAN]]*O4</f>
        <v>100567.5</v>
      </c>
    </row>
    <row r="5" spans="1:16" ht="26.25" customHeight="1" x14ac:dyDescent="0.2">
      <c r="A5" s="13"/>
      <c r="B5" s="73"/>
      <c r="C5" s="71" t="s">
        <v>2538</v>
      </c>
      <c r="D5" s="76" t="s">
        <v>56</v>
      </c>
      <c r="E5" s="12">
        <v>44525</v>
      </c>
      <c r="F5" s="74" t="s">
        <v>58</v>
      </c>
      <c r="G5" s="12">
        <v>44529</v>
      </c>
      <c r="H5" s="75" t="s">
        <v>2534</v>
      </c>
      <c r="I5" s="15">
        <v>120</v>
      </c>
      <c r="J5" s="15">
        <v>40</v>
      </c>
      <c r="K5" s="15">
        <v>32</v>
      </c>
      <c r="L5" s="15">
        <v>20</v>
      </c>
      <c r="M5" s="79">
        <v>38.4</v>
      </c>
      <c r="N5" s="94">
        <v>39</v>
      </c>
      <c r="O5" s="63">
        <v>2530</v>
      </c>
      <c r="P5" s="64">
        <f>Table2245789101123456789101112131415161718192021222324252627282930313233343824445464748495051525362636465666768697034567[[#This Row],[PEMBULATAN]]*O5</f>
        <v>98670</v>
      </c>
    </row>
    <row r="6" spans="1:16" ht="26.25" customHeight="1" x14ac:dyDescent="0.2">
      <c r="A6" s="13"/>
      <c r="B6" s="73"/>
      <c r="C6" s="71" t="s">
        <v>2539</v>
      </c>
      <c r="D6" s="76" t="s">
        <v>56</v>
      </c>
      <c r="E6" s="12">
        <v>44525</v>
      </c>
      <c r="F6" s="74" t="s">
        <v>58</v>
      </c>
      <c r="G6" s="12">
        <v>44529</v>
      </c>
      <c r="H6" s="75" t="s">
        <v>2534</v>
      </c>
      <c r="I6" s="15">
        <v>97</v>
      </c>
      <c r="J6" s="15">
        <v>60</v>
      </c>
      <c r="K6" s="15">
        <v>22</v>
      </c>
      <c r="L6" s="15">
        <v>19</v>
      </c>
      <c r="M6" s="79">
        <v>32.01</v>
      </c>
      <c r="N6" s="94">
        <v>32.01</v>
      </c>
      <c r="O6" s="63">
        <v>2530</v>
      </c>
      <c r="P6" s="64">
        <f>Table2245789101123456789101112131415161718192021222324252627282930313233343824445464748495051525362636465666768697034567[[#This Row],[PEMBULATAN]]*O6</f>
        <v>80985.299999999988</v>
      </c>
    </row>
    <row r="7" spans="1:16" ht="26.25" customHeight="1" x14ac:dyDescent="0.2">
      <c r="A7" s="13"/>
      <c r="B7" s="73"/>
      <c r="C7" s="71" t="s">
        <v>2540</v>
      </c>
      <c r="D7" s="76" t="s">
        <v>56</v>
      </c>
      <c r="E7" s="12">
        <v>44525</v>
      </c>
      <c r="F7" s="74" t="s">
        <v>58</v>
      </c>
      <c r="G7" s="12">
        <v>44529</v>
      </c>
      <c r="H7" s="75" t="s">
        <v>2534</v>
      </c>
      <c r="I7" s="15">
        <v>90</v>
      </c>
      <c r="J7" s="15">
        <v>60</v>
      </c>
      <c r="K7" s="15">
        <v>33</v>
      </c>
      <c r="L7" s="15">
        <v>17</v>
      </c>
      <c r="M7" s="79">
        <v>44.55</v>
      </c>
      <c r="N7" s="94">
        <v>44.55</v>
      </c>
      <c r="O7" s="63">
        <v>2530</v>
      </c>
      <c r="P7" s="64">
        <f>Table2245789101123456789101112131415161718192021222324252627282930313233343824445464748495051525362636465666768697034567[[#This Row],[PEMBULATAN]]*O7</f>
        <v>112711.5</v>
      </c>
    </row>
    <row r="8" spans="1:16" ht="26.25" customHeight="1" x14ac:dyDescent="0.2">
      <c r="A8" s="13"/>
      <c r="B8" s="96"/>
      <c r="C8" s="71" t="s">
        <v>2541</v>
      </c>
      <c r="D8" s="76" t="s">
        <v>56</v>
      </c>
      <c r="E8" s="12">
        <v>44525</v>
      </c>
      <c r="F8" s="74" t="s">
        <v>58</v>
      </c>
      <c r="G8" s="12">
        <v>44529</v>
      </c>
      <c r="H8" s="75" t="s">
        <v>2534</v>
      </c>
      <c r="I8" s="15">
        <v>60</v>
      </c>
      <c r="J8" s="15">
        <v>60</v>
      </c>
      <c r="K8" s="15">
        <v>20</v>
      </c>
      <c r="L8" s="15">
        <v>12</v>
      </c>
      <c r="M8" s="79">
        <v>18</v>
      </c>
      <c r="N8" s="94">
        <v>18</v>
      </c>
      <c r="O8" s="63">
        <v>2530</v>
      </c>
      <c r="P8" s="64">
        <f>Table2245789101123456789101112131415161718192021222324252627282930313233343824445464748495051525362636465666768697034567[[#This Row],[PEMBULATAN]]*O8</f>
        <v>45540</v>
      </c>
    </row>
    <row r="9" spans="1:16" ht="26.25" customHeight="1" x14ac:dyDescent="0.2">
      <c r="A9" s="13"/>
      <c r="B9" s="73" t="s">
        <v>2542</v>
      </c>
      <c r="C9" s="71" t="s">
        <v>2543</v>
      </c>
      <c r="D9" s="76" t="s">
        <v>56</v>
      </c>
      <c r="E9" s="12">
        <v>44525</v>
      </c>
      <c r="F9" s="74" t="s">
        <v>58</v>
      </c>
      <c r="G9" s="12">
        <v>44529</v>
      </c>
      <c r="H9" s="75" t="s">
        <v>2534</v>
      </c>
      <c r="I9" s="15">
        <v>51</v>
      </c>
      <c r="J9" s="15">
        <v>30</v>
      </c>
      <c r="K9" s="15">
        <v>11</v>
      </c>
      <c r="L9" s="15">
        <v>3</v>
      </c>
      <c r="M9" s="79">
        <v>4.2074999999999996</v>
      </c>
      <c r="N9" s="94">
        <v>4.2074999999999996</v>
      </c>
      <c r="O9" s="63">
        <v>2530</v>
      </c>
      <c r="P9" s="64">
        <f>Table2245789101123456789101112131415161718192021222324252627282930313233343824445464748495051525362636465666768697034567[[#This Row],[PEMBULATAN]]*O9</f>
        <v>10644.974999999999</v>
      </c>
    </row>
    <row r="10" spans="1:16" ht="26.25" customHeight="1" x14ac:dyDescent="0.2">
      <c r="A10" s="13"/>
      <c r="B10" s="73"/>
      <c r="C10" s="71" t="s">
        <v>2544</v>
      </c>
      <c r="D10" s="76" t="s">
        <v>56</v>
      </c>
      <c r="E10" s="12">
        <v>44525</v>
      </c>
      <c r="F10" s="74" t="s">
        <v>58</v>
      </c>
      <c r="G10" s="12">
        <v>44529</v>
      </c>
      <c r="H10" s="75" t="s">
        <v>2534</v>
      </c>
      <c r="I10" s="15">
        <v>58</v>
      </c>
      <c r="J10" s="15">
        <v>40</v>
      </c>
      <c r="K10" s="15">
        <v>21</v>
      </c>
      <c r="L10" s="15">
        <v>7</v>
      </c>
      <c r="M10" s="79">
        <v>12.18</v>
      </c>
      <c r="N10" s="94">
        <v>12.18</v>
      </c>
      <c r="O10" s="63">
        <v>2530</v>
      </c>
      <c r="P10" s="64">
        <f>Table2245789101123456789101112131415161718192021222324252627282930313233343824445464748495051525362636465666768697034567[[#This Row],[PEMBULATAN]]*O10</f>
        <v>30815.399999999998</v>
      </c>
    </row>
    <row r="11" spans="1:16" ht="22.5" customHeight="1" x14ac:dyDescent="0.2">
      <c r="A11" s="116" t="s">
        <v>30</v>
      </c>
      <c r="B11" s="117"/>
      <c r="C11" s="117"/>
      <c r="D11" s="117"/>
      <c r="E11" s="117"/>
      <c r="F11" s="117"/>
      <c r="G11" s="117"/>
      <c r="H11" s="117"/>
      <c r="I11" s="117"/>
      <c r="J11" s="117"/>
      <c r="K11" s="117"/>
      <c r="L11" s="118"/>
      <c r="M11" s="77">
        <f>SUBTOTAL(109,Table2245789101123456789101112131415161718192021222324252627282930313233343824445464748495051525362636465666768697034567[KG VOLUME])</f>
        <v>208.89000000000001</v>
      </c>
      <c r="N11" s="67">
        <f>SUM(N3:N10)</f>
        <v>209.49000000000004</v>
      </c>
      <c r="O11" s="119">
        <f>SUM(P3:P10)</f>
        <v>530009.69999999995</v>
      </c>
      <c r="P11" s="120"/>
    </row>
    <row r="12" spans="1:16" ht="18" customHeight="1" x14ac:dyDescent="0.2">
      <c r="A12" s="84"/>
      <c r="B12" s="55" t="s">
        <v>42</v>
      </c>
      <c r="C12" s="54"/>
      <c r="D12" s="56" t="s">
        <v>43</v>
      </c>
      <c r="E12" s="84"/>
      <c r="F12" s="84"/>
      <c r="G12" s="84"/>
      <c r="H12" s="84"/>
      <c r="I12" s="84"/>
      <c r="J12" s="84"/>
      <c r="K12" s="84"/>
      <c r="L12" s="84"/>
      <c r="M12" s="85"/>
      <c r="N12" s="86" t="s">
        <v>51</v>
      </c>
      <c r="O12" s="87"/>
      <c r="P12" s="87">
        <f>O11*10%</f>
        <v>53000.97</v>
      </c>
    </row>
    <row r="13" spans="1:16" ht="18" customHeight="1" thickBot="1" x14ac:dyDescent="0.25">
      <c r="A13" s="84"/>
      <c r="B13" s="55"/>
      <c r="C13" s="54"/>
      <c r="D13" s="56"/>
      <c r="E13" s="84"/>
      <c r="F13" s="84"/>
      <c r="G13" s="84"/>
      <c r="H13" s="84"/>
      <c r="I13" s="84"/>
      <c r="J13" s="84"/>
      <c r="K13" s="84"/>
      <c r="L13" s="84"/>
      <c r="M13" s="85"/>
      <c r="N13" s="88" t="s">
        <v>52</v>
      </c>
      <c r="O13" s="89"/>
      <c r="P13" s="89">
        <f>O11-P12</f>
        <v>477008.73</v>
      </c>
    </row>
    <row r="14" spans="1:16" ht="18" customHeight="1" x14ac:dyDescent="0.2">
      <c r="A14" s="10"/>
      <c r="H14" s="62"/>
      <c r="N14" s="61" t="s">
        <v>31</v>
      </c>
      <c r="P14" s="68">
        <f>P13*1%</f>
        <v>4770.0873000000001</v>
      </c>
    </row>
    <row r="15" spans="1:16" ht="18" customHeight="1" thickBot="1" x14ac:dyDescent="0.25">
      <c r="A15" s="10"/>
      <c r="H15" s="62"/>
      <c r="N15" s="61" t="s">
        <v>53</v>
      </c>
      <c r="P15" s="70">
        <f>P13*2%</f>
        <v>9540.1746000000003</v>
      </c>
    </row>
    <row r="16" spans="1:16" ht="18" customHeight="1" x14ac:dyDescent="0.2">
      <c r="A16" s="10"/>
      <c r="H16" s="62"/>
      <c r="N16" s="65" t="s">
        <v>32</v>
      </c>
      <c r="O16" s="66"/>
      <c r="P16" s="69">
        <f>P13+P14-P15</f>
        <v>472238.64269999997</v>
      </c>
    </row>
    <row r="18" spans="1:16" x14ac:dyDescent="0.2">
      <c r="A18" s="10"/>
      <c r="H18" s="62"/>
      <c r="P18" s="70"/>
    </row>
    <row r="19" spans="1:16" x14ac:dyDescent="0.2">
      <c r="A19" s="10"/>
      <c r="H19" s="62"/>
      <c r="O19" s="57"/>
      <c r="P19" s="70"/>
    </row>
    <row r="20" spans="1:16" s="3" customFormat="1" x14ac:dyDescent="0.25">
      <c r="A20" s="10"/>
      <c r="B20" s="2"/>
      <c r="C20" s="2"/>
      <c r="E20" s="11"/>
      <c r="H20" s="62"/>
      <c r="N20" s="14"/>
      <c r="O20" s="14"/>
      <c r="P20" s="14"/>
    </row>
    <row r="21" spans="1:16" s="3" customFormat="1" x14ac:dyDescent="0.25">
      <c r="A21" s="10"/>
      <c r="B21" s="2"/>
      <c r="C21" s="2"/>
      <c r="E21" s="11"/>
      <c r="H21" s="62"/>
      <c r="N21" s="14"/>
      <c r="O21" s="14"/>
      <c r="P21" s="14"/>
    </row>
    <row r="22" spans="1:16" s="3" customFormat="1" x14ac:dyDescent="0.25">
      <c r="A22" s="10"/>
      <c r="B22" s="2"/>
      <c r="C22" s="2"/>
      <c r="E22" s="11"/>
      <c r="H22" s="62"/>
      <c r="N22" s="14"/>
      <c r="O22" s="14"/>
      <c r="P22" s="14"/>
    </row>
    <row r="23" spans="1:16" s="3" customFormat="1" x14ac:dyDescent="0.25">
      <c r="A23" s="10"/>
      <c r="B23" s="2"/>
      <c r="C23" s="2"/>
      <c r="E23" s="11"/>
      <c r="H23" s="62"/>
      <c r="N23" s="14"/>
      <c r="O23" s="14"/>
      <c r="P23" s="14"/>
    </row>
    <row r="24" spans="1:16" s="3" customFormat="1" x14ac:dyDescent="0.25">
      <c r="A24" s="10"/>
      <c r="B24" s="2"/>
      <c r="C24" s="2"/>
      <c r="E24" s="11"/>
      <c r="H24" s="62"/>
      <c r="N24" s="14"/>
      <c r="O24" s="14"/>
      <c r="P24" s="14"/>
    </row>
    <row r="25" spans="1:16" s="3" customFormat="1" x14ac:dyDescent="0.25">
      <c r="A25" s="10"/>
      <c r="B25" s="2"/>
      <c r="C25" s="2"/>
      <c r="E25" s="11"/>
      <c r="H25" s="62"/>
      <c r="N25" s="14"/>
      <c r="O25" s="14"/>
      <c r="P25" s="14"/>
    </row>
    <row r="26" spans="1:16" s="3" customFormat="1" x14ac:dyDescent="0.25">
      <c r="A26" s="10"/>
      <c r="B26" s="2"/>
      <c r="C26" s="2"/>
      <c r="E26" s="11"/>
      <c r="H26" s="62"/>
      <c r="N26" s="14"/>
      <c r="O26" s="14"/>
      <c r="P26" s="14"/>
    </row>
    <row r="27" spans="1:16" s="3" customFormat="1" x14ac:dyDescent="0.25">
      <c r="A27" s="10"/>
      <c r="B27" s="2"/>
      <c r="C27" s="2"/>
      <c r="E27" s="11"/>
      <c r="H27" s="62"/>
      <c r="N27" s="14"/>
      <c r="O27" s="14"/>
      <c r="P27" s="14"/>
    </row>
    <row r="28" spans="1:16" s="3" customFormat="1" x14ac:dyDescent="0.25">
      <c r="A28" s="10"/>
      <c r="B28" s="2"/>
      <c r="C28" s="2"/>
      <c r="E28" s="11"/>
      <c r="H28" s="62"/>
      <c r="N28" s="14"/>
      <c r="O28" s="14"/>
      <c r="P28" s="14"/>
    </row>
    <row r="29" spans="1:16" s="3" customFormat="1" x14ac:dyDescent="0.25">
      <c r="A29" s="10"/>
      <c r="B29" s="2"/>
      <c r="C29" s="2"/>
      <c r="E29" s="11"/>
      <c r="H29" s="62"/>
      <c r="N29" s="14"/>
      <c r="O29" s="14"/>
      <c r="P29" s="14"/>
    </row>
    <row r="30" spans="1:16" s="3" customFormat="1" x14ac:dyDescent="0.25">
      <c r="A30" s="10"/>
      <c r="B30" s="2"/>
      <c r="C30" s="2"/>
      <c r="E30" s="11"/>
      <c r="H30" s="62"/>
      <c r="N30" s="14"/>
      <c r="O30" s="14"/>
      <c r="P30" s="14"/>
    </row>
    <row r="31" spans="1:16" s="3" customFormat="1" x14ac:dyDescent="0.25">
      <c r="A31" s="10"/>
      <c r="B31" s="2"/>
      <c r="C31" s="2"/>
      <c r="E31" s="11"/>
      <c r="H31" s="62"/>
      <c r="N31" s="14"/>
      <c r="O31" s="14"/>
      <c r="P31" s="14"/>
    </row>
  </sheetData>
  <mergeCells count="2">
    <mergeCell ref="A11:L11"/>
    <mergeCell ref="O11:P11"/>
  </mergeCells>
  <conditionalFormatting sqref="B3:B10">
    <cfRule type="duplicateValues" dxfId="255" priority="86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45"/>
  <sheetViews>
    <sheetView workbookViewId="0">
      <pane xSplit="7" ySplit="2" topLeftCell="H144" activePane="bottomRight" state="frozen"/>
      <selection pane="topRight" activeCell="H1" sqref="H1"/>
      <selection pane="bottomLeft" activeCell="A3" sqref="A3"/>
      <selection pane="bottomRight" activeCell="J153" sqref="J153"/>
    </sheetView>
  </sheetViews>
  <sheetFormatPr defaultRowHeight="15" x14ac:dyDescent="0.2"/>
  <cols>
    <col min="1" max="1" width="8" style="4" customWidth="1"/>
    <col min="2" max="2" width="21" style="2" customWidth="1"/>
    <col min="3" max="3" width="15.7109375" style="2" customWidth="1"/>
    <col min="4" max="4" width="10.7109375" style="3" customWidth="1"/>
    <col min="5" max="5" width="8" style="11" customWidth="1"/>
    <col min="6" max="6" width="11.85546875" style="3" customWidth="1"/>
    <col min="7" max="7" width="9.5703125" style="3" customWidth="1"/>
    <col min="8" max="8" width="15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8" t="s">
        <v>44</v>
      </c>
      <c r="B2" s="7" t="s">
        <v>7</v>
      </c>
      <c r="C2" s="7" t="s">
        <v>0</v>
      </c>
      <c r="D2" s="7" t="s">
        <v>1</v>
      </c>
      <c r="E2" s="59" t="s">
        <v>4</v>
      </c>
      <c r="F2" s="7" t="s">
        <v>3</v>
      </c>
      <c r="G2" s="7" t="s">
        <v>5</v>
      </c>
      <c r="H2" s="59" t="s">
        <v>2</v>
      </c>
      <c r="I2" s="7" t="s">
        <v>39</v>
      </c>
      <c r="J2" s="7" t="s">
        <v>40</v>
      </c>
      <c r="K2" s="7" t="s">
        <v>41</v>
      </c>
      <c r="L2" s="60" t="s">
        <v>45</v>
      </c>
      <c r="M2" s="60" t="s">
        <v>46</v>
      </c>
      <c r="N2" s="60" t="s">
        <v>6</v>
      </c>
      <c r="O2" s="60" t="s">
        <v>47</v>
      </c>
      <c r="P2" s="60" t="s">
        <v>48</v>
      </c>
    </row>
    <row r="3" spans="1:16" ht="24" customHeight="1" x14ac:dyDescent="0.2">
      <c r="A3" s="81">
        <v>403708</v>
      </c>
      <c r="B3" s="72" t="s">
        <v>2545</v>
      </c>
      <c r="C3" s="8" t="s">
        <v>2546</v>
      </c>
      <c r="D3" s="74" t="s">
        <v>56</v>
      </c>
      <c r="E3" s="12">
        <v>44525</v>
      </c>
      <c r="F3" s="74" t="s">
        <v>58</v>
      </c>
      <c r="G3" s="12">
        <v>44529</v>
      </c>
      <c r="H3" s="9" t="s">
        <v>2534</v>
      </c>
      <c r="I3" s="1">
        <v>197</v>
      </c>
      <c r="J3" s="1">
        <v>15</v>
      </c>
      <c r="K3" s="1">
        <v>15</v>
      </c>
      <c r="L3" s="1">
        <v>19</v>
      </c>
      <c r="M3" s="78">
        <v>11.081250000000001</v>
      </c>
      <c r="N3" s="94">
        <v>19</v>
      </c>
      <c r="O3" s="63">
        <v>2530</v>
      </c>
      <c r="P3" s="64">
        <f>Table22457891011234567891011121314151617181920212223242526272829303132333438244454647484950515253626364656667686970345678[[#This Row],[PEMBULATAN]]*O3</f>
        <v>48070</v>
      </c>
    </row>
    <row r="4" spans="1:16" ht="24" customHeight="1" x14ac:dyDescent="0.2">
      <c r="A4" s="13"/>
      <c r="B4" s="73"/>
      <c r="C4" s="71" t="s">
        <v>2547</v>
      </c>
      <c r="D4" s="76" t="s">
        <v>56</v>
      </c>
      <c r="E4" s="12">
        <v>44525</v>
      </c>
      <c r="F4" s="74" t="s">
        <v>58</v>
      </c>
      <c r="G4" s="12">
        <v>44529</v>
      </c>
      <c r="H4" s="75" t="s">
        <v>2534</v>
      </c>
      <c r="I4" s="15">
        <v>98</v>
      </c>
      <c r="J4" s="15">
        <v>53</v>
      </c>
      <c r="K4" s="15">
        <v>36</v>
      </c>
      <c r="L4" s="15">
        <v>27</v>
      </c>
      <c r="M4" s="79">
        <v>46.746000000000002</v>
      </c>
      <c r="N4" s="94">
        <v>46.746000000000002</v>
      </c>
      <c r="O4" s="63">
        <v>2530</v>
      </c>
      <c r="P4" s="64">
        <f>Table22457891011234567891011121314151617181920212223242526272829303132333438244454647484950515253626364656667686970345678[[#This Row],[PEMBULATAN]]*O4</f>
        <v>118267.38</v>
      </c>
    </row>
    <row r="5" spans="1:16" ht="24" customHeight="1" x14ac:dyDescent="0.2">
      <c r="A5" s="13"/>
      <c r="B5" s="73"/>
      <c r="C5" s="71" t="s">
        <v>2548</v>
      </c>
      <c r="D5" s="76" t="s">
        <v>56</v>
      </c>
      <c r="E5" s="12">
        <v>44525</v>
      </c>
      <c r="F5" s="74" t="s">
        <v>58</v>
      </c>
      <c r="G5" s="12">
        <v>44529</v>
      </c>
      <c r="H5" s="75" t="s">
        <v>2534</v>
      </c>
      <c r="I5" s="15">
        <v>92</v>
      </c>
      <c r="J5" s="15">
        <v>66</v>
      </c>
      <c r="K5" s="15">
        <v>7</v>
      </c>
      <c r="L5" s="15">
        <v>14</v>
      </c>
      <c r="M5" s="79">
        <v>10.625999999999999</v>
      </c>
      <c r="N5" s="94">
        <v>14</v>
      </c>
      <c r="O5" s="63">
        <v>2530</v>
      </c>
      <c r="P5" s="64">
        <f>Table22457891011234567891011121314151617181920212223242526272829303132333438244454647484950515253626364656667686970345678[[#This Row],[PEMBULATAN]]*O5</f>
        <v>35420</v>
      </c>
    </row>
    <row r="6" spans="1:16" ht="24" customHeight="1" x14ac:dyDescent="0.2">
      <c r="A6" s="13"/>
      <c r="B6" s="73"/>
      <c r="C6" s="71" t="s">
        <v>2549</v>
      </c>
      <c r="D6" s="76" t="s">
        <v>56</v>
      </c>
      <c r="E6" s="12">
        <v>44525</v>
      </c>
      <c r="F6" s="74" t="s">
        <v>58</v>
      </c>
      <c r="G6" s="12">
        <v>44529</v>
      </c>
      <c r="H6" s="75" t="s">
        <v>2534</v>
      </c>
      <c r="I6" s="15">
        <v>108</v>
      </c>
      <c r="J6" s="15">
        <v>25</v>
      </c>
      <c r="K6" s="15">
        <v>20</v>
      </c>
      <c r="L6" s="15">
        <v>4</v>
      </c>
      <c r="M6" s="79">
        <v>13.5</v>
      </c>
      <c r="N6" s="94">
        <v>15</v>
      </c>
      <c r="O6" s="63">
        <v>2530</v>
      </c>
      <c r="P6" s="64">
        <f>Table22457891011234567891011121314151617181920212223242526272829303132333438244454647484950515253626364656667686970345678[[#This Row],[PEMBULATAN]]*O6</f>
        <v>37950</v>
      </c>
    </row>
    <row r="7" spans="1:16" ht="24" customHeight="1" x14ac:dyDescent="0.2">
      <c r="A7" s="13"/>
      <c r="B7" s="73"/>
      <c r="C7" s="71" t="s">
        <v>2550</v>
      </c>
      <c r="D7" s="76" t="s">
        <v>56</v>
      </c>
      <c r="E7" s="12">
        <v>44525</v>
      </c>
      <c r="F7" s="74" t="s">
        <v>58</v>
      </c>
      <c r="G7" s="12">
        <v>44529</v>
      </c>
      <c r="H7" s="75" t="s">
        <v>2534</v>
      </c>
      <c r="I7" s="15">
        <v>42</v>
      </c>
      <c r="J7" s="15">
        <v>41</v>
      </c>
      <c r="K7" s="15">
        <v>28</v>
      </c>
      <c r="L7" s="15">
        <v>8</v>
      </c>
      <c r="M7" s="79">
        <v>12.054</v>
      </c>
      <c r="N7" s="94">
        <v>12.054</v>
      </c>
      <c r="O7" s="63">
        <v>2530</v>
      </c>
      <c r="P7" s="64">
        <f>Table22457891011234567891011121314151617181920212223242526272829303132333438244454647484950515253626364656667686970345678[[#This Row],[PEMBULATAN]]*O7</f>
        <v>30496.62</v>
      </c>
    </row>
    <row r="8" spans="1:16" ht="24" customHeight="1" x14ac:dyDescent="0.2">
      <c r="A8" s="13"/>
      <c r="B8" s="73"/>
      <c r="C8" s="71" t="s">
        <v>2551</v>
      </c>
      <c r="D8" s="76" t="s">
        <v>56</v>
      </c>
      <c r="E8" s="12">
        <v>44525</v>
      </c>
      <c r="F8" s="74" t="s">
        <v>58</v>
      </c>
      <c r="G8" s="12">
        <v>44529</v>
      </c>
      <c r="H8" s="75" t="s">
        <v>2534</v>
      </c>
      <c r="I8" s="15">
        <v>44</v>
      </c>
      <c r="J8" s="15">
        <v>32</v>
      </c>
      <c r="K8" s="15">
        <v>28</v>
      </c>
      <c r="L8" s="15">
        <v>8</v>
      </c>
      <c r="M8" s="79">
        <v>9.8559999999999999</v>
      </c>
      <c r="N8" s="94">
        <v>9.8559999999999999</v>
      </c>
      <c r="O8" s="63">
        <v>2530</v>
      </c>
      <c r="P8" s="64">
        <f>Table22457891011234567891011121314151617181920212223242526272829303132333438244454647484950515253626364656667686970345678[[#This Row],[PEMBULATAN]]*O8</f>
        <v>24935.68</v>
      </c>
    </row>
    <row r="9" spans="1:16" ht="24" customHeight="1" x14ac:dyDescent="0.2">
      <c r="A9" s="13"/>
      <c r="B9" s="73"/>
      <c r="C9" s="71" t="s">
        <v>2552</v>
      </c>
      <c r="D9" s="76" t="s">
        <v>56</v>
      </c>
      <c r="E9" s="12">
        <v>44525</v>
      </c>
      <c r="F9" s="74" t="s">
        <v>58</v>
      </c>
      <c r="G9" s="12">
        <v>44529</v>
      </c>
      <c r="H9" s="75" t="s">
        <v>2534</v>
      </c>
      <c r="I9" s="15">
        <v>86</v>
      </c>
      <c r="J9" s="15">
        <v>31</v>
      </c>
      <c r="K9" s="15">
        <v>31</v>
      </c>
      <c r="L9" s="15">
        <v>7</v>
      </c>
      <c r="M9" s="79">
        <v>20.6615</v>
      </c>
      <c r="N9" s="94">
        <v>20.6615</v>
      </c>
      <c r="O9" s="63">
        <v>2530</v>
      </c>
      <c r="P9" s="64">
        <f>Table22457891011234567891011121314151617181920212223242526272829303132333438244454647484950515253626364656667686970345678[[#This Row],[PEMBULATAN]]*O9</f>
        <v>52273.595000000001</v>
      </c>
    </row>
    <row r="10" spans="1:16" ht="24" customHeight="1" x14ac:dyDescent="0.2">
      <c r="A10" s="13"/>
      <c r="B10" s="73"/>
      <c r="C10" s="71" t="s">
        <v>2553</v>
      </c>
      <c r="D10" s="76" t="s">
        <v>56</v>
      </c>
      <c r="E10" s="12">
        <v>44525</v>
      </c>
      <c r="F10" s="74" t="s">
        <v>58</v>
      </c>
      <c r="G10" s="12">
        <v>44529</v>
      </c>
      <c r="H10" s="75" t="s">
        <v>2534</v>
      </c>
      <c r="I10" s="15">
        <v>82</v>
      </c>
      <c r="J10" s="15">
        <v>50</v>
      </c>
      <c r="K10" s="15">
        <v>13</v>
      </c>
      <c r="L10" s="15">
        <v>7</v>
      </c>
      <c r="M10" s="79">
        <v>13.324999999999999</v>
      </c>
      <c r="N10" s="94">
        <v>14</v>
      </c>
      <c r="O10" s="63">
        <v>2530</v>
      </c>
      <c r="P10" s="64">
        <f>Table22457891011234567891011121314151617181920212223242526272829303132333438244454647484950515253626364656667686970345678[[#This Row],[PEMBULATAN]]*O10</f>
        <v>35420</v>
      </c>
    </row>
    <row r="11" spans="1:16" ht="24" customHeight="1" x14ac:dyDescent="0.2">
      <c r="A11" s="13"/>
      <c r="B11" s="73"/>
      <c r="C11" s="71" t="s">
        <v>2554</v>
      </c>
      <c r="D11" s="76" t="s">
        <v>56</v>
      </c>
      <c r="E11" s="12">
        <v>44525</v>
      </c>
      <c r="F11" s="74" t="s">
        <v>58</v>
      </c>
      <c r="G11" s="12">
        <v>44529</v>
      </c>
      <c r="H11" s="75" t="s">
        <v>2534</v>
      </c>
      <c r="I11" s="15">
        <v>155</v>
      </c>
      <c r="J11" s="15">
        <v>6</v>
      </c>
      <c r="K11" s="15">
        <v>4</v>
      </c>
      <c r="L11" s="15">
        <v>1</v>
      </c>
      <c r="M11" s="79">
        <v>0.93</v>
      </c>
      <c r="N11" s="94">
        <v>1</v>
      </c>
      <c r="O11" s="63">
        <v>2530</v>
      </c>
      <c r="P11" s="64">
        <f>Table22457891011234567891011121314151617181920212223242526272829303132333438244454647484950515253626364656667686970345678[[#This Row],[PEMBULATAN]]*O11</f>
        <v>2530</v>
      </c>
    </row>
    <row r="12" spans="1:16" ht="24" customHeight="1" x14ac:dyDescent="0.2">
      <c r="A12" s="13"/>
      <c r="B12" s="73"/>
      <c r="C12" s="71" t="s">
        <v>2555</v>
      </c>
      <c r="D12" s="76" t="s">
        <v>56</v>
      </c>
      <c r="E12" s="12">
        <v>44525</v>
      </c>
      <c r="F12" s="74" t="s">
        <v>58</v>
      </c>
      <c r="G12" s="12">
        <v>44529</v>
      </c>
      <c r="H12" s="75" t="s">
        <v>2534</v>
      </c>
      <c r="I12" s="15">
        <v>106</v>
      </c>
      <c r="J12" s="15">
        <v>20</v>
      </c>
      <c r="K12" s="15">
        <v>21</v>
      </c>
      <c r="L12" s="15">
        <v>5</v>
      </c>
      <c r="M12" s="79">
        <v>11.13</v>
      </c>
      <c r="N12" s="94">
        <v>11.13</v>
      </c>
      <c r="O12" s="63">
        <v>2530</v>
      </c>
      <c r="P12" s="64">
        <f>Table22457891011234567891011121314151617181920212223242526272829303132333438244454647484950515253626364656667686970345678[[#This Row],[PEMBULATAN]]*O12</f>
        <v>28158.9</v>
      </c>
    </row>
    <row r="13" spans="1:16" ht="24" customHeight="1" x14ac:dyDescent="0.2">
      <c r="A13" s="13"/>
      <c r="B13" s="73"/>
      <c r="C13" s="71" t="s">
        <v>2556</v>
      </c>
      <c r="D13" s="76" t="s">
        <v>56</v>
      </c>
      <c r="E13" s="12">
        <v>44525</v>
      </c>
      <c r="F13" s="74" t="s">
        <v>58</v>
      </c>
      <c r="G13" s="12">
        <v>44529</v>
      </c>
      <c r="H13" s="75" t="s">
        <v>2534</v>
      </c>
      <c r="I13" s="15">
        <v>41</v>
      </c>
      <c r="J13" s="15">
        <v>33</v>
      </c>
      <c r="K13" s="15">
        <v>24</v>
      </c>
      <c r="L13" s="15">
        <v>15</v>
      </c>
      <c r="M13" s="79">
        <v>8.1180000000000003</v>
      </c>
      <c r="N13" s="94">
        <v>15</v>
      </c>
      <c r="O13" s="63">
        <v>2530</v>
      </c>
      <c r="P13" s="64">
        <f>Table22457891011234567891011121314151617181920212223242526272829303132333438244454647484950515253626364656667686970345678[[#This Row],[PEMBULATAN]]*O13</f>
        <v>37950</v>
      </c>
    </row>
    <row r="14" spans="1:16" ht="24" customHeight="1" x14ac:dyDescent="0.2">
      <c r="A14" s="13"/>
      <c r="B14" s="73"/>
      <c r="C14" s="71" t="s">
        <v>2557</v>
      </c>
      <c r="D14" s="76" t="s">
        <v>56</v>
      </c>
      <c r="E14" s="12">
        <v>44525</v>
      </c>
      <c r="F14" s="74" t="s">
        <v>58</v>
      </c>
      <c r="G14" s="12">
        <v>44529</v>
      </c>
      <c r="H14" s="75" t="s">
        <v>2534</v>
      </c>
      <c r="I14" s="15">
        <v>71</v>
      </c>
      <c r="J14" s="15">
        <v>44</v>
      </c>
      <c r="K14" s="15">
        <v>20</v>
      </c>
      <c r="L14" s="15">
        <v>15</v>
      </c>
      <c r="M14" s="79">
        <v>15.62</v>
      </c>
      <c r="N14" s="94">
        <v>15.62</v>
      </c>
      <c r="O14" s="63">
        <v>2530</v>
      </c>
      <c r="P14" s="64">
        <f>Table22457891011234567891011121314151617181920212223242526272829303132333438244454647484950515253626364656667686970345678[[#This Row],[PEMBULATAN]]*O14</f>
        <v>39518.6</v>
      </c>
    </row>
    <row r="15" spans="1:16" ht="24" customHeight="1" x14ac:dyDescent="0.2">
      <c r="A15" s="13"/>
      <c r="B15" s="73"/>
      <c r="C15" s="71" t="s">
        <v>2558</v>
      </c>
      <c r="D15" s="76" t="s">
        <v>56</v>
      </c>
      <c r="E15" s="12">
        <v>44525</v>
      </c>
      <c r="F15" s="74" t="s">
        <v>58</v>
      </c>
      <c r="G15" s="12">
        <v>44529</v>
      </c>
      <c r="H15" s="75" t="s">
        <v>2534</v>
      </c>
      <c r="I15" s="15">
        <v>110</v>
      </c>
      <c r="J15" s="15">
        <v>52</v>
      </c>
      <c r="K15" s="15">
        <v>38</v>
      </c>
      <c r="L15" s="15">
        <v>31</v>
      </c>
      <c r="M15" s="79">
        <v>54.34</v>
      </c>
      <c r="N15" s="94">
        <v>55</v>
      </c>
      <c r="O15" s="63">
        <v>2530</v>
      </c>
      <c r="P15" s="64">
        <f>Table22457891011234567891011121314151617181920212223242526272829303132333438244454647484950515253626364656667686970345678[[#This Row],[PEMBULATAN]]*O15</f>
        <v>139150</v>
      </c>
    </row>
    <row r="16" spans="1:16" ht="24" customHeight="1" x14ac:dyDescent="0.2">
      <c r="A16" s="13"/>
      <c r="B16" s="73"/>
      <c r="C16" s="71" t="s">
        <v>2559</v>
      </c>
      <c r="D16" s="76" t="s">
        <v>56</v>
      </c>
      <c r="E16" s="12">
        <v>44525</v>
      </c>
      <c r="F16" s="74" t="s">
        <v>58</v>
      </c>
      <c r="G16" s="12">
        <v>44529</v>
      </c>
      <c r="H16" s="75" t="s">
        <v>2534</v>
      </c>
      <c r="I16" s="15">
        <v>56</v>
      </c>
      <c r="J16" s="15">
        <v>35</v>
      </c>
      <c r="K16" s="15">
        <v>23</v>
      </c>
      <c r="L16" s="15">
        <v>28</v>
      </c>
      <c r="M16" s="79">
        <v>11.27</v>
      </c>
      <c r="N16" s="94">
        <v>28</v>
      </c>
      <c r="O16" s="63">
        <v>2530</v>
      </c>
      <c r="P16" s="64">
        <f>Table22457891011234567891011121314151617181920212223242526272829303132333438244454647484950515253626364656667686970345678[[#This Row],[PEMBULATAN]]*O16</f>
        <v>70840</v>
      </c>
    </row>
    <row r="17" spans="1:16" ht="24" customHeight="1" x14ac:dyDescent="0.2">
      <c r="A17" s="13"/>
      <c r="B17" s="73"/>
      <c r="C17" s="71" t="s">
        <v>2560</v>
      </c>
      <c r="D17" s="76" t="s">
        <v>56</v>
      </c>
      <c r="E17" s="12">
        <v>44525</v>
      </c>
      <c r="F17" s="74" t="s">
        <v>58</v>
      </c>
      <c r="G17" s="12">
        <v>44529</v>
      </c>
      <c r="H17" s="75" t="s">
        <v>2534</v>
      </c>
      <c r="I17" s="15">
        <v>56</v>
      </c>
      <c r="J17" s="15">
        <v>35</v>
      </c>
      <c r="K17" s="15">
        <v>23</v>
      </c>
      <c r="L17" s="15">
        <v>28</v>
      </c>
      <c r="M17" s="79">
        <v>11.27</v>
      </c>
      <c r="N17" s="94">
        <v>28</v>
      </c>
      <c r="O17" s="63">
        <v>2530</v>
      </c>
      <c r="P17" s="64">
        <f>Table22457891011234567891011121314151617181920212223242526272829303132333438244454647484950515253626364656667686970345678[[#This Row],[PEMBULATAN]]*O17</f>
        <v>70840</v>
      </c>
    </row>
    <row r="18" spans="1:16" ht="24" customHeight="1" x14ac:dyDescent="0.2">
      <c r="A18" s="13"/>
      <c r="B18" s="73"/>
      <c r="C18" s="71" t="s">
        <v>2561</v>
      </c>
      <c r="D18" s="76" t="s">
        <v>56</v>
      </c>
      <c r="E18" s="12">
        <v>44525</v>
      </c>
      <c r="F18" s="74" t="s">
        <v>58</v>
      </c>
      <c r="G18" s="12">
        <v>44529</v>
      </c>
      <c r="H18" s="75" t="s">
        <v>2534</v>
      </c>
      <c r="I18" s="15">
        <v>56</v>
      </c>
      <c r="J18" s="15">
        <v>35</v>
      </c>
      <c r="K18" s="15">
        <v>23</v>
      </c>
      <c r="L18" s="15">
        <v>28</v>
      </c>
      <c r="M18" s="79">
        <v>11.27</v>
      </c>
      <c r="N18" s="94">
        <v>28</v>
      </c>
      <c r="O18" s="63">
        <v>2530</v>
      </c>
      <c r="P18" s="64">
        <f>Table22457891011234567891011121314151617181920212223242526272829303132333438244454647484950515253626364656667686970345678[[#This Row],[PEMBULATAN]]*O18</f>
        <v>70840</v>
      </c>
    </row>
    <row r="19" spans="1:16" ht="24" customHeight="1" x14ac:dyDescent="0.2">
      <c r="A19" s="13"/>
      <c r="B19" s="73"/>
      <c r="C19" s="71" t="s">
        <v>2562</v>
      </c>
      <c r="D19" s="76" t="s">
        <v>56</v>
      </c>
      <c r="E19" s="12">
        <v>44525</v>
      </c>
      <c r="F19" s="74" t="s">
        <v>58</v>
      </c>
      <c r="G19" s="12">
        <v>44529</v>
      </c>
      <c r="H19" s="75" t="s">
        <v>2534</v>
      </c>
      <c r="I19" s="15">
        <v>40</v>
      </c>
      <c r="J19" s="15">
        <v>41</v>
      </c>
      <c r="K19" s="15">
        <v>26</v>
      </c>
      <c r="L19" s="15">
        <v>12</v>
      </c>
      <c r="M19" s="79">
        <v>10.66</v>
      </c>
      <c r="N19" s="94">
        <v>12</v>
      </c>
      <c r="O19" s="63">
        <v>2530</v>
      </c>
      <c r="P19" s="64">
        <f>Table22457891011234567891011121314151617181920212223242526272829303132333438244454647484950515253626364656667686970345678[[#This Row],[PEMBULATAN]]*O19</f>
        <v>30360</v>
      </c>
    </row>
    <row r="20" spans="1:16" ht="24" customHeight="1" x14ac:dyDescent="0.2">
      <c r="A20" s="13"/>
      <c r="B20" s="73"/>
      <c r="C20" s="71" t="s">
        <v>2563</v>
      </c>
      <c r="D20" s="76" t="s">
        <v>56</v>
      </c>
      <c r="E20" s="12">
        <v>44525</v>
      </c>
      <c r="F20" s="74" t="s">
        <v>58</v>
      </c>
      <c r="G20" s="12">
        <v>44529</v>
      </c>
      <c r="H20" s="75" t="s">
        <v>2534</v>
      </c>
      <c r="I20" s="15">
        <v>51</v>
      </c>
      <c r="J20" s="15">
        <v>36</v>
      </c>
      <c r="K20" s="15">
        <v>30</v>
      </c>
      <c r="L20" s="15">
        <v>6</v>
      </c>
      <c r="M20" s="79">
        <v>13.77</v>
      </c>
      <c r="N20" s="94">
        <v>13.77</v>
      </c>
      <c r="O20" s="63">
        <v>2530</v>
      </c>
      <c r="P20" s="64">
        <f>Table22457891011234567891011121314151617181920212223242526272829303132333438244454647484950515253626364656667686970345678[[#This Row],[PEMBULATAN]]*O20</f>
        <v>34838.1</v>
      </c>
    </row>
    <row r="21" spans="1:16" ht="24" customHeight="1" x14ac:dyDescent="0.2">
      <c r="A21" s="13"/>
      <c r="B21" s="73"/>
      <c r="C21" s="71" t="s">
        <v>2564</v>
      </c>
      <c r="D21" s="76" t="s">
        <v>56</v>
      </c>
      <c r="E21" s="12">
        <v>44525</v>
      </c>
      <c r="F21" s="74" t="s">
        <v>58</v>
      </c>
      <c r="G21" s="12">
        <v>44529</v>
      </c>
      <c r="H21" s="75" t="s">
        <v>2534</v>
      </c>
      <c r="I21" s="15">
        <v>51</v>
      </c>
      <c r="J21" s="15">
        <v>45</v>
      </c>
      <c r="K21" s="15">
        <v>51</v>
      </c>
      <c r="L21" s="15">
        <v>13</v>
      </c>
      <c r="M21" s="79">
        <v>29.26125</v>
      </c>
      <c r="N21" s="94">
        <v>29.26125</v>
      </c>
      <c r="O21" s="63">
        <v>2530</v>
      </c>
      <c r="P21" s="64">
        <f>Table22457891011234567891011121314151617181920212223242526272829303132333438244454647484950515253626364656667686970345678[[#This Row],[PEMBULATAN]]*O21</f>
        <v>74030.962499999994</v>
      </c>
    </row>
    <row r="22" spans="1:16" ht="24" customHeight="1" x14ac:dyDescent="0.2">
      <c r="A22" s="13"/>
      <c r="B22" s="73"/>
      <c r="C22" s="71" t="s">
        <v>2565</v>
      </c>
      <c r="D22" s="76" t="s">
        <v>56</v>
      </c>
      <c r="E22" s="12">
        <v>44525</v>
      </c>
      <c r="F22" s="74" t="s">
        <v>58</v>
      </c>
      <c r="G22" s="12">
        <v>44529</v>
      </c>
      <c r="H22" s="75" t="s">
        <v>2534</v>
      </c>
      <c r="I22" s="15">
        <v>45</v>
      </c>
      <c r="J22" s="15">
        <v>32</v>
      </c>
      <c r="K22" s="15">
        <v>10</v>
      </c>
      <c r="L22" s="15">
        <v>6</v>
      </c>
      <c r="M22" s="79">
        <v>3.6</v>
      </c>
      <c r="N22" s="94">
        <v>6</v>
      </c>
      <c r="O22" s="63">
        <v>2530</v>
      </c>
      <c r="P22" s="64">
        <f>Table22457891011234567891011121314151617181920212223242526272829303132333438244454647484950515253626364656667686970345678[[#This Row],[PEMBULATAN]]*O22</f>
        <v>15180</v>
      </c>
    </row>
    <row r="23" spans="1:16" ht="24" customHeight="1" x14ac:dyDescent="0.2">
      <c r="A23" s="13"/>
      <c r="B23" s="73"/>
      <c r="C23" s="71" t="s">
        <v>2566</v>
      </c>
      <c r="D23" s="76" t="s">
        <v>56</v>
      </c>
      <c r="E23" s="12">
        <v>44525</v>
      </c>
      <c r="F23" s="74" t="s">
        <v>58</v>
      </c>
      <c r="G23" s="12">
        <v>44529</v>
      </c>
      <c r="H23" s="75" t="s">
        <v>2534</v>
      </c>
      <c r="I23" s="15">
        <v>206</v>
      </c>
      <c r="J23" s="15">
        <v>16</v>
      </c>
      <c r="K23" s="15">
        <v>16</v>
      </c>
      <c r="L23" s="15">
        <v>7</v>
      </c>
      <c r="M23" s="79">
        <v>13.183999999999999</v>
      </c>
      <c r="N23" s="94">
        <v>13.183999999999999</v>
      </c>
      <c r="O23" s="63">
        <v>2530</v>
      </c>
      <c r="P23" s="64">
        <f>Table22457891011234567891011121314151617181920212223242526272829303132333438244454647484950515253626364656667686970345678[[#This Row],[PEMBULATAN]]*O23</f>
        <v>33355.519999999997</v>
      </c>
    </row>
    <row r="24" spans="1:16" ht="24" customHeight="1" x14ac:dyDescent="0.2">
      <c r="A24" s="13"/>
      <c r="B24" s="73"/>
      <c r="C24" s="71" t="s">
        <v>2567</v>
      </c>
      <c r="D24" s="76" t="s">
        <v>56</v>
      </c>
      <c r="E24" s="12">
        <v>44525</v>
      </c>
      <c r="F24" s="74" t="s">
        <v>58</v>
      </c>
      <c r="G24" s="12">
        <v>44529</v>
      </c>
      <c r="H24" s="75" t="s">
        <v>2534</v>
      </c>
      <c r="I24" s="15">
        <v>82</v>
      </c>
      <c r="J24" s="15">
        <v>47</v>
      </c>
      <c r="K24" s="15">
        <v>21</v>
      </c>
      <c r="L24" s="15">
        <v>11</v>
      </c>
      <c r="M24" s="79">
        <v>20.233499999999999</v>
      </c>
      <c r="N24" s="94">
        <v>20.233499999999999</v>
      </c>
      <c r="O24" s="63">
        <v>2530</v>
      </c>
      <c r="P24" s="64">
        <f>Table22457891011234567891011121314151617181920212223242526272829303132333438244454647484950515253626364656667686970345678[[#This Row],[PEMBULATAN]]*O24</f>
        <v>51190.754999999997</v>
      </c>
    </row>
    <row r="25" spans="1:16" ht="24" customHeight="1" x14ac:dyDescent="0.2">
      <c r="A25" s="13"/>
      <c r="B25" s="73"/>
      <c r="C25" s="71" t="s">
        <v>2568</v>
      </c>
      <c r="D25" s="76" t="s">
        <v>56</v>
      </c>
      <c r="E25" s="12">
        <v>44525</v>
      </c>
      <c r="F25" s="74" t="s">
        <v>58</v>
      </c>
      <c r="G25" s="12">
        <v>44529</v>
      </c>
      <c r="H25" s="75" t="s">
        <v>2534</v>
      </c>
      <c r="I25" s="15">
        <v>42</v>
      </c>
      <c r="J25" s="15">
        <v>35</v>
      </c>
      <c r="K25" s="15">
        <v>22</v>
      </c>
      <c r="L25" s="15">
        <v>9</v>
      </c>
      <c r="M25" s="79">
        <v>8.0850000000000009</v>
      </c>
      <c r="N25" s="94">
        <v>9</v>
      </c>
      <c r="O25" s="63">
        <v>2530</v>
      </c>
      <c r="P25" s="64">
        <f>Table22457891011234567891011121314151617181920212223242526272829303132333438244454647484950515253626364656667686970345678[[#This Row],[PEMBULATAN]]*O25</f>
        <v>22770</v>
      </c>
    </row>
    <row r="26" spans="1:16" ht="24" customHeight="1" x14ac:dyDescent="0.2">
      <c r="A26" s="13"/>
      <c r="B26" s="73"/>
      <c r="C26" s="71" t="s">
        <v>2569</v>
      </c>
      <c r="D26" s="76" t="s">
        <v>56</v>
      </c>
      <c r="E26" s="12">
        <v>44525</v>
      </c>
      <c r="F26" s="74" t="s">
        <v>58</v>
      </c>
      <c r="G26" s="12">
        <v>44529</v>
      </c>
      <c r="H26" s="75" t="s">
        <v>2534</v>
      </c>
      <c r="I26" s="15">
        <v>41</v>
      </c>
      <c r="J26" s="15">
        <v>33</v>
      </c>
      <c r="K26" s="15">
        <v>23</v>
      </c>
      <c r="L26" s="15">
        <v>3</v>
      </c>
      <c r="M26" s="79">
        <v>7.7797499999999999</v>
      </c>
      <c r="N26" s="94">
        <v>7.7797499999999999</v>
      </c>
      <c r="O26" s="63">
        <v>2530</v>
      </c>
      <c r="P26" s="64">
        <f>Table22457891011234567891011121314151617181920212223242526272829303132333438244454647484950515253626364656667686970345678[[#This Row],[PEMBULATAN]]*O26</f>
        <v>19682.767499999998</v>
      </c>
    </row>
    <row r="27" spans="1:16" ht="24" customHeight="1" x14ac:dyDescent="0.2">
      <c r="A27" s="13"/>
      <c r="B27" s="73"/>
      <c r="C27" s="71" t="s">
        <v>2570</v>
      </c>
      <c r="D27" s="76" t="s">
        <v>56</v>
      </c>
      <c r="E27" s="12">
        <v>44525</v>
      </c>
      <c r="F27" s="74" t="s">
        <v>58</v>
      </c>
      <c r="G27" s="12">
        <v>44529</v>
      </c>
      <c r="H27" s="75" t="s">
        <v>2534</v>
      </c>
      <c r="I27" s="15">
        <v>91</v>
      </c>
      <c r="J27" s="15">
        <v>30</v>
      </c>
      <c r="K27" s="15">
        <v>11</v>
      </c>
      <c r="L27" s="15">
        <v>6</v>
      </c>
      <c r="M27" s="79">
        <v>7.5075000000000003</v>
      </c>
      <c r="N27" s="94">
        <v>7.5075000000000003</v>
      </c>
      <c r="O27" s="63">
        <v>2530</v>
      </c>
      <c r="P27" s="64">
        <f>Table22457891011234567891011121314151617181920212223242526272829303132333438244454647484950515253626364656667686970345678[[#This Row],[PEMBULATAN]]*O27</f>
        <v>18993.975000000002</v>
      </c>
    </row>
    <row r="28" spans="1:16" ht="24" customHeight="1" x14ac:dyDescent="0.2">
      <c r="A28" s="13"/>
      <c r="B28" s="73"/>
      <c r="C28" s="71" t="s">
        <v>2571</v>
      </c>
      <c r="D28" s="76" t="s">
        <v>56</v>
      </c>
      <c r="E28" s="12">
        <v>44525</v>
      </c>
      <c r="F28" s="74" t="s">
        <v>58</v>
      </c>
      <c r="G28" s="12">
        <v>44529</v>
      </c>
      <c r="H28" s="75" t="s">
        <v>2534</v>
      </c>
      <c r="I28" s="15">
        <v>72</v>
      </c>
      <c r="J28" s="15">
        <v>37</v>
      </c>
      <c r="K28" s="15">
        <v>31</v>
      </c>
      <c r="L28" s="15">
        <v>10</v>
      </c>
      <c r="M28" s="79">
        <v>20.646000000000001</v>
      </c>
      <c r="N28" s="94">
        <v>20.646000000000001</v>
      </c>
      <c r="O28" s="63">
        <v>2530</v>
      </c>
      <c r="P28" s="64">
        <f>Table22457891011234567891011121314151617181920212223242526272829303132333438244454647484950515253626364656667686970345678[[#This Row],[PEMBULATAN]]*O28</f>
        <v>52234.380000000005</v>
      </c>
    </row>
    <row r="29" spans="1:16" ht="24" customHeight="1" x14ac:dyDescent="0.2">
      <c r="A29" s="13"/>
      <c r="B29" s="73"/>
      <c r="C29" s="71" t="s">
        <v>2572</v>
      </c>
      <c r="D29" s="76" t="s">
        <v>56</v>
      </c>
      <c r="E29" s="12">
        <v>44525</v>
      </c>
      <c r="F29" s="74" t="s">
        <v>58</v>
      </c>
      <c r="G29" s="12">
        <v>44529</v>
      </c>
      <c r="H29" s="75" t="s">
        <v>2534</v>
      </c>
      <c r="I29" s="15">
        <v>91</v>
      </c>
      <c r="J29" s="15">
        <v>66</v>
      </c>
      <c r="K29" s="15">
        <v>4</v>
      </c>
      <c r="L29" s="15">
        <v>14</v>
      </c>
      <c r="M29" s="79">
        <v>6.0060000000000002</v>
      </c>
      <c r="N29" s="94">
        <v>14</v>
      </c>
      <c r="O29" s="63">
        <v>2530</v>
      </c>
      <c r="P29" s="64">
        <f>Table22457891011234567891011121314151617181920212223242526272829303132333438244454647484950515253626364656667686970345678[[#This Row],[PEMBULATAN]]*O29</f>
        <v>35420</v>
      </c>
    </row>
    <row r="30" spans="1:16" ht="24" customHeight="1" x14ac:dyDescent="0.2">
      <c r="A30" s="13"/>
      <c r="B30" s="73"/>
      <c r="C30" s="71" t="s">
        <v>2573</v>
      </c>
      <c r="D30" s="76" t="s">
        <v>56</v>
      </c>
      <c r="E30" s="12">
        <v>44525</v>
      </c>
      <c r="F30" s="74" t="s">
        <v>58</v>
      </c>
      <c r="G30" s="12">
        <v>44529</v>
      </c>
      <c r="H30" s="75" t="s">
        <v>2534</v>
      </c>
      <c r="I30" s="15">
        <v>67</v>
      </c>
      <c r="J30" s="15">
        <v>52</v>
      </c>
      <c r="K30" s="15">
        <v>45</v>
      </c>
      <c r="L30" s="15">
        <v>20</v>
      </c>
      <c r="M30" s="79">
        <v>39.195</v>
      </c>
      <c r="N30" s="94">
        <v>39.195</v>
      </c>
      <c r="O30" s="63">
        <v>2530</v>
      </c>
      <c r="P30" s="64">
        <f>Table22457891011234567891011121314151617181920212223242526272829303132333438244454647484950515253626364656667686970345678[[#This Row],[PEMBULATAN]]*O30</f>
        <v>99163.35</v>
      </c>
    </row>
    <row r="31" spans="1:16" ht="24" customHeight="1" x14ac:dyDescent="0.2">
      <c r="A31" s="13"/>
      <c r="B31" s="73"/>
      <c r="C31" s="71" t="s">
        <v>2574</v>
      </c>
      <c r="D31" s="76" t="s">
        <v>56</v>
      </c>
      <c r="E31" s="12">
        <v>44525</v>
      </c>
      <c r="F31" s="74" t="s">
        <v>58</v>
      </c>
      <c r="G31" s="12">
        <v>44529</v>
      </c>
      <c r="H31" s="75" t="s">
        <v>2534</v>
      </c>
      <c r="I31" s="15">
        <v>91</v>
      </c>
      <c r="J31" s="15">
        <v>6</v>
      </c>
      <c r="K31" s="15">
        <v>4</v>
      </c>
      <c r="L31" s="15">
        <v>1</v>
      </c>
      <c r="M31" s="79">
        <v>0.54600000000000004</v>
      </c>
      <c r="N31" s="94">
        <v>1</v>
      </c>
      <c r="O31" s="63">
        <v>2530</v>
      </c>
      <c r="P31" s="64">
        <f>Table22457891011234567891011121314151617181920212223242526272829303132333438244454647484950515253626364656667686970345678[[#This Row],[PEMBULATAN]]*O31</f>
        <v>2530</v>
      </c>
    </row>
    <row r="32" spans="1:16" ht="24" customHeight="1" x14ac:dyDescent="0.2">
      <c r="A32" s="13"/>
      <c r="B32" s="73"/>
      <c r="C32" s="71" t="s">
        <v>2575</v>
      </c>
      <c r="D32" s="76" t="s">
        <v>56</v>
      </c>
      <c r="E32" s="12">
        <v>44525</v>
      </c>
      <c r="F32" s="74" t="s">
        <v>58</v>
      </c>
      <c r="G32" s="12">
        <v>44529</v>
      </c>
      <c r="H32" s="75" t="s">
        <v>2534</v>
      </c>
      <c r="I32" s="15">
        <v>83</v>
      </c>
      <c r="J32" s="15">
        <v>30</v>
      </c>
      <c r="K32" s="15">
        <v>21</v>
      </c>
      <c r="L32" s="15">
        <v>5</v>
      </c>
      <c r="M32" s="79">
        <v>13.0725</v>
      </c>
      <c r="N32" s="94">
        <v>13.0725</v>
      </c>
      <c r="O32" s="63">
        <v>2530</v>
      </c>
      <c r="P32" s="64">
        <f>Table22457891011234567891011121314151617181920212223242526272829303132333438244454647484950515253626364656667686970345678[[#This Row],[PEMBULATAN]]*O32</f>
        <v>33073.425000000003</v>
      </c>
    </row>
    <row r="33" spans="1:16" ht="24" customHeight="1" x14ac:dyDescent="0.2">
      <c r="A33" s="13"/>
      <c r="B33" s="73"/>
      <c r="C33" s="71" t="s">
        <v>2576</v>
      </c>
      <c r="D33" s="76" t="s">
        <v>56</v>
      </c>
      <c r="E33" s="12">
        <v>44525</v>
      </c>
      <c r="F33" s="74" t="s">
        <v>58</v>
      </c>
      <c r="G33" s="12">
        <v>44529</v>
      </c>
      <c r="H33" s="75" t="s">
        <v>2534</v>
      </c>
      <c r="I33" s="15">
        <v>62</v>
      </c>
      <c r="J33" s="15">
        <v>31</v>
      </c>
      <c r="K33" s="15">
        <v>24</v>
      </c>
      <c r="L33" s="15">
        <v>5</v>
      </c>
      <c r="M33" s="79">
        <v>11.532</v>
      </c>
      <c r="N33" s="94">
        <v>11.532</v>
      </c>
      <c r="O33" s="63">
        <v>2530</v>
      </c>
      <c r="P33" s="64">
        <f>Table22457891011234567891011121314151617181920212223242526272829303132333438244454647484950515253626364656667686970345678[[#This Row],[PEMBULATAN]]*O33</f>
        <v>29175.96</v>
      </c>
    </row>
    <row r="34" spans="1:16" ht="24" customHeight="1" x14ac:dyDescent="0.2">
      <c r="A34" s="13"/>
      <c r="B34" s="73"/>
      <c r="C34" s="71" t="s">
        <v>2577</v>
      </c>
      <c r="D34" s="76" t="s">
        <v>56</v>
      </c>
      <c r="E34" s="12">
        <v>44525</v>
      </c>
      <c r="F34" s="74" t="s">
        <v>58</v>
      </c>
      <c r="G34" s="12">
        <v>44529</v>
      </c>
      <c r="H34" s="75" t="s">
        <v>2534</v>
      </c>
      <c r="I34" s="15">
        <v>64</v>
      </c>
      <c r="J34" s="15">
        <v>62</v>
      </c>
      <c r="K34" s="15">
        <v>8</v>
      </c>
      <c r="L34" s="15">
        <v>7</v>
      </c>
      <c r="M34" s="79">
        <v>7.9359999999999999</v>
      </c>
      <c r="N34" s="94">
        <v>7.9359999999999999</v>
      </c>
      <c r="O34" s="63">
        <v>2530</v>
      </c>
      <c r="P34" s="64">
        <f>Table22457891011234567891011121314151617181920212223242526272829303132333438244454647484950515253626364656667686970345678[[#This Row],[PEMBULATAN]]*O34</f>
        <v>20078.079999999998</v>
      </c>
    </row>
    <row r="35" spans="1:16" ht="24" customHeight="1" x14ac:dyDescent="0.2">
      <c r="A35" s="13"/>
      <c r="B35" s="73"/>
      <c r="C35" s="71" t="s">
        <v>2578</v>
      </c>
      <c r="D35" s="76" t="s">
        <v>56</v>
      </c>
      <c r="E35" s="12">
        <v>44525</v>
      </c>
      <c r="F35" s="74" t="s">
        <v>58</v>
      </c>
      <c r="G35" s="12">
        <v>44529</v>
      </c>
      <c r="H35" s="75" t="s">
        <v>2534</v>
      </c>
      <c r="I35" s="15">
        <v>61</v>
      </c>
      <c r="J35" s="15">
        <v>52</v>
      </c>
      <c r="K35" s="15">
        <v>38</v>
      </c>
      <c r="L35" s="15">
        <v>15</v>
      </c>
      <c r="M35" s="79">
        <v>30.134</v>
      </c>
      <c r="N35" s="94">
        <v>30.134</v>
      </c>
      <c r="O35" s="63">
        <v>2530</v>
      </c>
      <c r="P35" s="64">
        <f>Table22457891011234567891011121314151617181920212223242526272829303132333438244454647484950515253626364656667686970345678[[#This Row],[PEMBULATAN]]*O35</f>
        <v>76239.02</v>
      </c>
    </row>
    <row r="36" spans="1:16" ht="24" customHeight="1" x14ac:dyDescent="0.2">
      <c r="A36" s="13"/>
      <c r="B36" s="73"/>
      <c r="C36" s="71" t="s">
        <v>2579</v>
      </c>
      <c r="D36" s="76" t="s">
        <v>56</v>
      </c>
      <c r="E36" s="12">
        <v>44525</v>
      </c>
      <c r="F36" s="74" t="s">
        <v>58</v>
      </c>
      <c r="G36" s="12">
        <v>44529</v>
      </c>
      <c r="H36" s="75" t="s">
        <v>2534</v>
      </c>
      <c r="I36" s="15">
        <v>44</v>
      </c>
      <c r="J36" s="15">
        <v>30</v>
      </c>
      <c r="K36" s="15">
        <v>23</v>
      </c>
      <c r="L36" s="15">
        <v>8</v>
      </c>
      <c r="M36" s="79">
        <v>7.59</v>
      </c>
      <c r="N36" s="94">
        <v>8</v>
      </c>
      <c r="O36" s="63">
        <v>2530</v>
      </c>
      <c r="P36" s="64">
        <f>Table22457891011234567891011121314151617181920212223242526272829303132333438244454647484950515253626364656667686970345678[[#This Row],[PEMBULATAN]]*O36</f>
        <v>20240</v>
      </c>
    </row>
    <row r="37" spans="1:16" ht="24" customHeight="1" x14ac:dyDescent="0.2">
      <c r="A37" s="13"/>
      <c r="B37" s="73"/>
      <c r="C37" s="71" t="s">
        <v>2580</v>
      </c>
      <c r="D37" s="76" t="s">
        <v>56</v>
      </c>
      <c r="E37" s="12">
        <v>44525</v>
      </c>
      <c r="F37" s="74" t="s">
        <v>58</v>
      </c>
      <c r="G37" s="12">
        <v>44529</v>
      </c>
      <c r="H37" s="75" t="s">
        <v>2534</v>
      </c>
      <c r="I37" s="15">
        <v>55</v>
      </c>
      <c r="J37" s="15">
        <v>35</v>
      </c>
      <c r="K37" s="15">
        <v>44</v>
      </c>
      <c r="L37" s="15">
        <v>19</v>
      </c>
      <c r="M37" s="79">
        <v>21.175000000000001</v>
      </c>
      <c r="N37" s="94">
        <v>21.175000000000001</v>
      </c>
      <c r="O37" s="63">
        <v>2530</v>
      </c>
      <c r="P37" s="64">
        <f>Table22457891011234567891011121314151617181920212223242526272829303132333438244454647484950515253626364656667686970345678[[#This Row],[PEMBULATAN]]*O37</f>
        <v>53572.75</v>
      </c>
    </row>
    <row r="38" spans="1:16" ht="24" customHeight="1" x14ac:dyDescent="0.2">
      <c r="A38" s="13"/>
      <c r="B38" s="73"/>
      <c r="C38" s="71" t="s">
        <v>2581</v>
      </c>
      <c r="D38" s="76" t="s">
        <v>56</v>
      </c>
      <c r="E38" s="12">
        <v>44525</v>
      </c>
      <c r="F38" s="74" t="s">
        <v>58</v>
      </c>
      <c r="G38" s="12">
        <v>44529</v>
      </c>
      <c r="H38" s="75" t="s">
        <v>2534</v>
      </c>
      <c r="I38" s="15">
        <v>71</v>
      </c>
      <c r="J38" s="15">
        <v>41</v>
      </c>
      <c r="K38" s="15">
        <v>33</v>
      </c>
      <c r="L38" s="15">
        <v>7</v>
      </c>
      <c r="M38" s="79">
        <v>24.015750000000001</v>
      </c>
      <c r="N38" s="94">
        <v>24.015750000000001</v>
      </c>
      <c r="O38" s="63">
        <v>2530</v>
      </c>
      <c r="P38" s="64">
        <f>Table22457891011234567891011121314151617181920212223242526272829303132333438244454647484950515253626364656667686970345678[[#This Row],[PEMBULATAN]]*O38</f>
        <v>60759.847500000003</v>
      </c>
    </row>
    <row r="39" spans="1:16" ht="24" customHeight="1" x14ac:dyDescent="0.2">
      <c r="A39" s="13"/>
      <c r="B39" s="73"/>
      <c r="C39" s="71" t="s">
        <v>2582</v>
      </c>
      <c r="D39" s="76" t="s">
        <v>56</v>
      </c>
      <c r="E39" s="12">
        <v>44525</v>
      </c>
      <c r="F39" s="74" t="s">
        <v>58</v>
      </c>
      <c r="G39" s="12">
        <v>44529</v>
      </c>
      <c r="H39" s="75" t="s">
        <v>2534</v>
      </c>
      <c r="I39" s="15">
        <v>84</v>
      </c>
      <c r="J39" s="15">
        <v>71</v>
      </c>
      <c r="K39" s="15">
        <v>18</v>
      </c>
      <c r="L39" s="15">
        <v>9</v>
      </c>
      <c r="M39" s="79">
        <v>26.838000000000001</v>
      </c>
      <c r="N39" s="94">
        <v>26.838000000000001</v>
      </c>
      <c r="O39" s="63">
        <v>2530</v>
      </c>
      <c r="P39" s="64">
        <f>Table22457891011234567891011121314151617181920212223242526272829303132333438244454647484950515253626364656667686970345678[[#This Row],[PEMBULATAN]]*O39</f>
        <v>67900.14</v>
      </c>
    </row>
    <row r="40" spans="1:16" ht="24" customHeight="1" x14ac:dyDescent="0.2">
      <c r="A40" s="13"/>
      <c r="B40" s="73"/>
      <c r="C40" s="71" t="s">
        <v>2583</v>
      </c>
      <c r="D40" s="76" t="s">
        <v>56</v>
      </c>
      <c r="E40" s="12">
        <v>44525</v>
      </c>
      <c r="F40" s="74" t="s">
        <v>58</v>
      </c>
      <c r="G40" s="12">
        <v>44529</v>
      </c>
      <c r="H40" s="75" t="s">
        <v>2534</v>
      </c>
      <c r="I40" s="15">
        <v>66</v>
      </c>
      <c r="J40" s="15">
        <v>31</v>
      </c>
      <c r="K40" s="15">
        <v>21</v>
      </c>
      <c r="L40" s="15">
        <v>13</v>
      </c>
      <c r="M40" s="79">
        <v>10.7415</v>
      </c>
      <c r="N40" s="94">
        <v>13</v>
      </c>
      <c r="O40" s="63">
        <v>2530</v>
      </c>
      <c r="P40" s="64">
        <f>Table22457891011234567891011121314151617181920212223242526272829303132333438244454647484950515253626364656667686970345678[[#This Row],[PEMBULATAN]]*O40</f>
        <v>32890</v>
      </c>
    </row>
    <row r="41" spans="1:16" ht="24" customHeight="1" x14ac:dyDescent="0.2">
      <c r="A41" s="13"/>
      <c r="B41" s="73"/>
      <c r="C41" s="71" t="s">
        <v>2584</v>
      </c>
      <c r="D41" s="76" t="s">
        <v>56</v>
      </c>
      <c r="E41" s="12">
        <v>44525</v>
      </c>
      <c r="F41" s="74" t="s">
        <v>58</v>
      </c>
      <c r="G41" s="12">
        <v>44529</v>
      </c>
      <c r="H41" s="75" t="s">
        <v>2534</v>
      </c>
      <c r="I41" s="15">
        <v>45</v>
      </c>
      <c r="J41" s="15">
        <v>30</v>
      </c>
      <c r="K41" s="15">
        <v>31</v>
      </c>
      <c r="L41" s="15">
        <v>6</v>
      </c>
      <c r="M41" s="79">
        <v>10.4625</v>
      </c>
      <c r="N41" s="94">
        <v>11</v>
      </c>
      <c r="O41" s="63">
        <v>2530</v>
      </c>
      <c r="P41" s="64">
        <f>Table22457891011234567891011121314151617181920212223242526272829303132333438244454647484950515253626364656667686970345678[[#This Row],[PEMBULATAN]]*O41</f>
        <v>27830</v>
      </c>
    </row>
    <row r="42" spans="1:16" ht="24" customHeight="1" x14ac:dyDescent="0.2">
      <c r="A42" s="13"/>
      <c r="B42" s="73"/>
      <c r="C42" s="71" t="s">
        <v>2585</v>
      </c>
      <c r="D42" s="76" t="s">
        <v>56</v>
      </c>
      <c r="E42" s="12">
        <v>44525</v>
      </c>
      <c r="F42" s="74" t="s">
        <v>58</v>
      </c>
      <c r="G42" s="12">
        <v>44529</v>
      </c>
      <c r="H42" s="75" t="s">
        <v>2534</v>
      </c>
      <c r="I42" s="15">
        <v>91</v>
      </c>
      <c r="J42" s="15">
        <v>28</v>
      </c>
      <c r="K42" s="15">
        <v>28</v>
      </c>
      <c r="L42" s="15">
        <v>7</v>
      </c>
      <c r="M42" s="79">
        <v>17.835999999999999</v>
      </c>
      <c r="N42" s="94">
        <v>17.835999999999999</v>
      </c>
      <c r="O42" s="63">
        <v>2530</v>
      </c>
      <c r="P42" s="64">
        <f>Table22457891011234567891011121314151617181920212223242526272829303132333438244454647484950515253626364656667686970345678[[#This Row],[PEMBULATAN]]*O42</f>
        <v>45125.079999999994</v>
      </c>
    </row>
    <row r="43" spans="1:16" ht="24" customHeight="1" x14ac:dyDescent="0.2">
      <c r="A43" s="13"/>
      <c r="B43" s="73"/>
      <c r="C43" s="71" t="s">
        <v>2586</v>
      </c>
      <c r="D43" s="76" t="s">
        <v>56</v>
      </c>
      <c r="E43" s="12">
        <v>44525</v>
      </c>
      <c r="F43" s="74" t="s">
        <v>58</v>
      </c>
      <c r="G43" s="12">
        <v>44529</v>
      </c>
      <c r="H43" s="75" t="s">
        <v>2534</v>
      </c>
      <c r="I43" s="15">
        <v>92</v>
      </c>
      <c r="J43" s="15">
        <v>34</v>
      </c>
      <c r="K43" s="15">
        <v>34</v>
      </c>
      <c r="L43" s="15">
        <v>8</v>
      </c>
      <c r="M43" s="79">
        <v>26.588000000000001</v>
      </c>
      <c r="N43" s="94">
        <v>26.588000000000001</v>
      </c>
      <c r="O43" s="63">
        <v>2530</v>
      </c>
      <c r="P43" s="64">
        <f>Table22457891011234567891011121314151617181920212223242526272829303132333438244454647484950515253626364656667686970345678[[#This Row],[PEMBULATAN]]*O43</f>
        <v>67267.64</v>
      </c>
    </row>
    <row r="44" spans="1:16" ht="24" customHeight="1" x14ac:dyDescent="0.2">
      <c r="A44" s="13"/>
      <c r="B44" s="73"/>
      <c r="C44" s="71" t="s">
        <v>2587</v>
      </c>
      <c r="D44" s="76" t="s">
        <v>56</v>
      </c>
      <c r="E44" s="12">
        <v>44525</v>
      </c>
      <c r="F44" s="74" t="s">
        <v>58</v>
      </c>
      <c r="G44" s="12">
        <v>44529</v>
      </c>
      <c r="H44" s="75" t="s">
        <v>2534</v>
      </c>
      <c r="I44" s="15">
        <v>70</v>
      </c>
      <c r="J44" s="15">
        <v>46</v>
      </c>
      <c r="K44" s="15">
        <v>8</v>
      </c>
      <c r="L44" s="15">
        <v>5</v>
      </c>
      <c r="M44" s="79">
        <v>6.44</v>
      </c>
      <c r="N44" s="94">
        <v>7</v>
      </c>
      <c r="O44" s="63">
        <v>2530</v>
      </c>
      <c r="P44" s="64">
        <f>Table22457891011234567891011121314151617181920212223242526272829303132333438244454647484950515253626364656667686970345678[[#This Row],[PEMBULATAN]]*O44</f>
        <v>17710</v>
      </c>
    </row>
    <row r="45" spans="1:16" ht="24" customHeight="1" x14ac:dyDescent="0.2">
      <c r="A45" s="13"/>
      <c r="B45" s="73"/>
      <c r="C45" s="71" t="s">
        <v>2588</v>
      </c>
      <c r="D45" s="76" t="s">
        <v>56</v>
      </c>
      <c r="E45" s="12">
        <v>44525</v>
      </c>
      <c r="F45" s="74" t="s">
        <v>58</v>
      </c>
      <c r="G45" s="12">
        <v>44529</v>
      </c>
      <c r="H45" s="75" t="s">
        <v>2534</v>
      </c>
      <c r="I45" s="15">
        <v>48</v>
      </c>
      <c r="J45" s="15">
        <v>46</v>
      </c>
      <c r="K45" s="15">
        <v>21</v>
      </c>
      <c r="L45" s="15">
        <v>7</v>
      </c>
      <c r="M45" s="79">
        <v>11.592000000000001</v>
      </c>
      <c r="N45" s="94">
        <v>11.592000000000001</v>
      </c>
      <c r="O45" s="63">
        <v>2530</v>
      </c>
      <c r="P45" s="64">
        <f>Table22457891011234567891011121314151617181920212223242526272829303132333438244454647484950515253626364656667686970345678[[#This Row],[PEMBULATAN]]*O45</f>
        <v>29327.760000000002</v>
      </c>
    </row>
    <row r="46" spans="1:16" ht="24" customHeight="1" x14ac:dyDescent="0.2">
      <c r="A46" s="13"/>
      <c r="B46" s="73"/>
      <c r="C46" s="71" t="s">
        <v>2589</v>
      </c>
      <c r="D46" s="76" t="s">
        <v>56</v>
      </c>
      <c r="E46" s="12">
        <v>44525</v>
      </c>
      <c r="F46" s="74" t="s">
        <v>58</v>
      </c>
      <c r="G46" s="12">
        <v>44529</v>
      </c>
      <c r="H46" s="75" t="s">
        <v>2534</v>
      </c>
      <c r="I46" s="15">
        <v>81</v>
      </c>
      <c r="J46" s="15">
        <v>51</v>
      </c>
      <c r="K46" s="15">
        <v>28</v>
      </c>
      <c r="L46" s="15">
        <v>15</v>
      </c>
      <c r="M46" s="79">
        <v>28.917000000000002</v>
      </c>
      <c r="N46" s="94">
        <v>28.917000000000002</v>
      </c>
      <c r="O46" s="63">
        <v>2530</v>
      </c>
      <c r="P46" s="64">
        <f>Table22457891011234567891011121314151617181920212223242526272829303132333438244454647484950515253626364656667686970345678[[#This Row],[PEMBULATAN]]*O46</f>
        <v>73160.010000000009</v>
      </c>
    </row>
    <row r="47" spans="1:16" ht="24" customHeight="1" x14ac:dyDescent="0.2">
      <c r="A47" s="13"/>
      <c r="B47" s="73"/>
      <c r="C47" s="71" t="s">
        <v>2590</v>
      </c>
      <c r="D47" s="76" t="s">
        <v>56</v>
      </c>
      <c r="E47" s="12">
        <v>44525</v>
      </c>
      <c r="F47" s="74" t="s">
        <v>58</v>
      </c>
      <c r="G47" s="12">
        <v>44529</v>
      </c>
      <c r="H47" s="75" t="s">
        <v>2534</v>
      </c>
      <c r="I47" s="15">
        <v>81</v>
      </c>
      <c r="J47" s="15">
        <v>62</v>
      </c>
      <c r="K47" s="15">
        <v>22</v>
      </c>
      <c r="L47" s="15">
        <v>14</v>
      </c>
      <c r="M47" s="79">
        <v>27.620999999999999</v>
      </c>
      <c r="N47" s="94">
        <v>27.620999999999999</v>
      </c>
      <c r="O47" s="63">
        <v>2530</v>
      </c>
      <c r="P47" s="64">
        <f>Table22457891011234567891011121314151617181920212223242526272829303132333438244454647484950515253626364656667686970345678[[#This Row],[PEMBULATAN]]*O47</f>
        <v>69881.12999999999</v>
      </c>
    </row>
    <row r="48" spans="1:16" ht="24" customHeight="1" x14ac:dyDescent="0.2">
      <c r="A48" s="13"/>
      <c r="B48" s="73"/>
      <c r="C48" s="71" t="s">
        <v>2591</v>
      </c>
      <c r="D48" s="76" t="s">
        <v>56</v>
      </c>
      <c r="E48" s="12">
        <v>44525</v>
      </c>
      <c r="F48" s="74" t="s">
        <v>58</v>
      </c>
      <c r="G48" s="12">
        <v>44529</v>
      </c>
      <c r="H48" s="75" t="s">
        <v>2534</v>
      </c>
      <c r="I48" s="15">
        <v>81</v>
      </c>
      <c r="J48" s="15">
        <v>63</v>
      </c>
      <c r="K48" s="15">
        <v>21</v>
      </c>
      <c r="L48" s="15">
        <v>14</v>
      </c>
      <c r="M48" s="79">
        <v>26.790749999999999</v>
      </c>
      <c r="N48" s="94">
        <v>26.790749999999999</v>
      </c>
      <c r="O48" s="63">
        <v>2530</v>
      </c>
      <c r="P48" s="64">
        <f>Table22457891011234567891011121314151617181920212223242526272829303132333438244454647484950515253626364656667686970345678[[#This Row],[PEMBULATAN]]*O48</f>
        <v>67780.597500000003</v>
      </c>
    </row>
    <row r="49" spans="1:16" ht="24" customHeight="1" x14ac:dyDescent="0.2">
      <c r="A49" s="13"/>
      <c r="B49" s="73"/>
      <c r="C49" s="71" t="s">
        <v>2592</v>
      </c>
      <c r="D49" s="76" t="s">
        <v>56</v>
      </c>
      <c r="E49" s="12">
        <v>44525</v>
      </c>
      <c r="F49" s="74" t="s">
        <v>58</v>
      </c>
      <c r="G49" s="12">
        <v>44529</v>
      </c>
      <c r="H49" s="75" t="s">
        <v>2534</v>
      </c>
      <c r="I49" s="15">
        <v>91</v>
      </c>
      <c r="J49" s="15">
        <v>58</v>
      </c>
      <c r="K49" s="15">
        <v>19</v>
      </c>
      <c r="L49" s="15">
        <v>24</v>
      </c>
      <c r="M49" s="79">
        <v>25.070499999999999</v>
      </c>
      <c r="N49" s="94">
        <v>25.070499999999999</v>
      </c>
      <c r="O49" s="63">
        <v>2530</v>
      </c>
      <c r="P49" s="64">
        <f>Table22457891011234567891011121314151617181920212223242526272829303132333438244454647484950515253626364656667686970345678[[#This Row],[PEMBULATAN]]*O49</f>
        <v>63428.364999999998</v>
      </c>
    </row>
    <row r="50" spans="1:16" ht="24" customHeight="1" x14ac:dyDescent="0.2">
      <c r="A50" s="13"/>
      <c r="B50" s="73"/>
      <c r="C50" s="71" t="s">
        <v>2593</v>
      </c>
      <c r="D50" s="76" t="s">
        <v>56</v>
      </c>
      <c r="E50" s="12">
        <v>44525</v>
      </c>
      <c r="F50" s="74" t="s">
        <v>58</v>
      </c>
      <c r="G50" s="12">
        <v>44529</v>
      </c>
      <c r="H50" s="75" t="s">
        <v>2534</v>
      </c>
      <c r="I50" s="15">
        <v>94</v>
      </c>
      <c r="J50" s="15">
        <v>50</v>
      </c>
      <c r="K50" s="15">
        <v>27</v>
      </c>
      <c r="L50" s="15">
        <v>23</v>
      </c>
      <c r="M50" s="79">
        <v>31.725000000000001</v>
      </c>
      <c r="N50" s="94">
        <v>31.725000000000001</v>
      </c>
      <c r="O50" s="63">
        <v>2530</v>
      </c>
      <c r="P50" s="64">
        <f>Table22457891011234567891011121314151617181920212223242526272829303132333438244454647484950515253626364656667686970345678[[#This Row],[PEMBULATAN]]*O50</f>
        <v>80264.25</v>
      </c>
    </row>
    <row r="51" spans="1:16" ht="24" customHeight="1" x14ac:dyDescent="0.2">
      <c r="A51" s="13"/>
      <c r="B51" s="73"/>
      <c r="C51" s="71" t="s">
        <v>2594</v>
      </c>
      <c r="D51" s="76" t="s">
        <v>56</v>
      </c>
      <c r="E51" s="12">
        <v>44525</v>
      </c>
      <c r="F51" s="74" t="s">
        <v>58</v>
      </c>
      <c r="G51" s="12">
        <v>44529</v>
      </c>
      <c r="H51" s="75" t="s">
        <v>2534</v>
      </c>
      <c r="I51" s="15">
        <v>88</v>
      </c>
      <c r="J51" s="15">
        <v>52</v>
      </c>
      <c r="K51" s="15">
        <v>23</v>
      </c>
      <c r="L51" s="15">
        <v>14</v>
      </c>
      <c r="M51" s="79">
        <v>26.312000000000001</v>
      </c>
      <c r="N51" s="94">
        <v>27</v>
      </c>
      <c r="O51" s="63">
        <v>2530</v>
      </c>
      <c r="P51" s="64">
        <f>Table22457891011234567891011121314151617181920212223242526272829303132333438244454647484950515253626364656667686970345678[[#This Row],[PEMBULATAN]]*O51</f>
        <v>68310</v>
      </c>
    </row>
    <row r="52" spans="1:16" ht="24" customHeight="1" x14ac:dyDescent="0.2">
      <c r="A52" s="13"/>
      <c r="B52" s="73"/>
      <c r="C52" s="71" t="s">
        <v>2595</v>
      </c>
      <c r="D52" s="76" t="s">
        <v>56</v>
      </c>
      <c r="E52" s="12">
        <v>44525</v>
      </c>
      <c r="F52" s="74" t="s">
        <v>58</v>
      </c>
      <c r="G52" s="12">
        <v>44529</v>
      </c>
      <c r="H52" s="75" t="s">
        <v>2534</v>
      </c>
      <c r="I52" s="15">
        <v>68</v>
      </c>
      <c r="J52" s="15">
        <v>57</v>
      </c>
      <c r="K52" s="15">
        <v>15</v>
      </c>
      <c r="L52" s="15">
        <v>5</v>
      </c>
      <c r="M52" s="79">
        <v>14.535</v>
      </c>
      <c r="N52" s="94">
        <v>14.535</v>
      </c>
      <c r="O52" s="63">
        <v>2530</v>
      </c>
      <c r="P52" s="64">
        <f>Table22457891011234567891011121314151617181920212223242526272829303132333438244454647484950515253626364656667686970345678[[#This Row],[PEMBULATAN]]*O52</f>
        <v>36773.550000000003</v>
      </c>
    </row>
    <row r="53" spans="1:16" ht="24" customHeight="1" x14ac:dyDescent="0.2">
      <c r="A53" s="13"/>
      <c r="B53" s="73"/>
      <c r="C53" s="71" t="s">
        <v>2596</v>
      </c>
      <c r="D53" s="76" t="s">
        <v>56</v>
      </c>
      <c r="E53" s="12">
        <v>44525</v>
      </c>
      <c r="F53" s="74" t="s">
        <v>58</v>
      </c>
      <c r="G53" s="12">
        <v>44529</v>
      </c>
      <c r="H53" s="75" t="s">
        <v>2534</v>
      </c>
      <c r="I53" s="15">
        <v>52</v>
      </c>
      <c r="J53" s="15">
        <v>38</v>
      </c>
      <c r="K53" s="15">
        <v>20</v>
      </c>
      <c r="L53" s="15">
        <v>7</v>
      </c>
      <c r="M53" s="79">
        <v>9.8800000000000008</v>
      </c>
      <c r="N53" s="94">
        <v>9.8800000000000008</v>
      </c>
      <c r="O53" s="63">
        <v>2530</v>
      </c>
      <c r="P53" s="64">
        <f>Table22457891011234567891011121314151617181920212223242526272829303132333438244454647484950515253626364656667686970345678[[#This Row],[PEMBULATAN]]*O53</f>
        <v>24996.400000000001</v>
      </c>
    </row>
    <row r="54" spans="1:16" ht="24" customHeight="1" x14ac:dyDescent="0.2">
      <c r="A54" s="13"/>
      <c r="B54" s="73"/>
      <c r="C54" s="71" t="s">
        <v>2597</v>
      </c>
      <c r="D54" s="76" t="s">
        <v>56</v>
      </c>
      <c r="E54" s="12">
        <v>44525</v>
      </c>
      <c r="F54" s="74" t="s">
        <v>58</v>
      </c>
      <c r="G54" s="12">
        <v>44529</v>
      </c>
      <c r="H54" s="75" t="s">
        <v>2534</v>
      </c>
      <c r="I54" s="15">
        <v>80</v>
      </c>
      <c r="J54" s="15">
        <v>58</v>
      </c>
      <c r="K54" s="15">
        <v>16</v>
      </c>
      <c r="L54" s="15">
        <v>11</v>
      </c>
      <c r="M54" s="79">
        <v>18.559999999999999</v>
      </c>
      <c r="N54" s="94">
        <v>18.559999999999999</v>
      </c>
      <c r="O54" s="63">
        <v>2530</v>
      </c>
      <c r="P54" s="64">
        <f>Table22457891011234567891011121314151617181920212223242526272829303132333438244454647484950515253626364656667686970345678[[#This Row],[PEMBULATAN]]*O54</f>
        <v>46956.799999999996</v>
      </c>
    </row>
    <row r="55" spans="1:16" ht="24" customHeight="1" x14ac:dyDescent="0.2">
      <c r="A55" s="13"/>
      <c r="B55" s="73"/>
      <c r="C55" s="71" t="s">
        <v>2598</v>
      </c>
      <c r="D55" s="76" t="s">
        <v>56</v>
      </c>
      <c r="E55" s="12">
        <v>44525</v>
      </c>
      <c r="F55" s="74" t="s">
        <v>58</v>
      </c>
      <c r="G55" s="12">
        <v>44529</v>
      </c>
      <c r="H55" s="75" t="s">
        <v>2534</v>
      </c>
      <c r="I55" s="15">
        <v>105</v>
      </c>
      <c r="J55" s="15">
        <v>63</v>
      </c>
      <c r="K55" s="15">
        <v>28</v>
      </c>
      <c r="L55" s="15">
        <v>29</v>
      </c>
      <c r="M55" s="79">
        <v>46.305</v>
      </c>
      <c r="N55" s="94">
        <v>47</v>
      </c>
      <c r="O55" s="63">
        <v>2530</v>
      </c>
      <c r="P55" s="64">
        <f>Table22457891011234567891011121314151617181920212223242526272829303132333438244454647484950515253626364656667686970345678[[#This Row],[PEMBULATAN]]*O55</f>
        <v>118910</v>
      </c>
    </row>
    <row r="56" spans="1:16" ht="24" customHeight="1" x14ac:dyDescent="0.2">
      <c r="A56" s="13"/>
      <c r="B56" s="73"/>
      <c r="C56" s="71" t="s">
        <v>2599</v>
      </c>
      <c r="D56" s="76" t="s">
        <v>56</v>
      </c>
      <c r="E56" s="12">
        <v>44525</v>
      </c>
      <c r="F56" s="74" t="s">
        <v>58</v>
      </c>
      <c r="G56" s="12">
        <v>44529</v>
      </c>
      <c r="H56" s="75" t="s">
        <v>2534</v>
      </c>
      <c r="I56" s="15">
        <v>75</v>
      </c>
      <c r="J56" s="15">
        <v>52</v>
      </c>
      <c r="K56" s="15">
        <v>13</v>
      </c>
      <c r="L56" s="15">
        <v>7</v>
      </c>
      <c r="M56" s="79">
        <v>12.675000000000001</v>
      </c>
      <c r="N56" s="94">
        <v>12.675000000000001</v>
      </c>
      <c r="O56" s="63">
        <v>2530</v>
      </c>
      <c r="P56" s="64">
        <f>Table22457891011234567891011121314151617181920212223242526272829303132333438244454647484950515253626364656667686970345678[[#This Row],[PEMBULATAN]]*O56</f>
        <v>32067.75</v>
      </c>
    </row>
    <row r="57" spans="1:16" ht="24" customHeight="1" x14ac:dyDescent="0.2">
      <c r="A57" s="13"/>
      <c r="B57" s="73"/>
      <c r="C57" s="71" t="s">
        <v>2600</v>
      </c>
      <c r="D57" s="76" t="s">
        <v>56</v>
      </c>
      <c r="E57" s="12">
        <v>44525</v>
      </c>
      <c r="F57" s="74" t="s">
        <v>58</v>
      </c>
      <c r="G57" s="12">
        <v>44529</v>
      </c>
      <c r="H57" s="75" t="s">
        <v>2534</v>
      </c>
      <c r="I57" s="15">
        <v>65</v>
      </c>
      <c r="J57" s="15">
        <v>46</v>
      </c>
      <c r="K57" s="15">
        <v>18</v>
      </c>
      <c r="L57" s="15">
        <v>2</v>
      </c>
      <c r="M57" s="79">
        <v>13.455</v>
      </c>
      <c r="N57" s="94">
        <v>14</v>
      </c>
      <c r="O57" s="63">
        <v>2530</v>
      </c>
      <c r="P57" s="64">
        <f>Table22457891011234567891011121314151617181920212223242526272829303132333438244454647484950515253626364656667686970345678[[#This Row],[PEMBULATAN]]*O57</f>
        <v>35420</v>
      </c>
    </row>
    <row r="58" spans="1:16" ht="24" customHeight="1" x14ac:dyDescent="0.2">
      <c r="A58" s="13"/>
      <c r="B58" s="73"/>
      <c r="C58" s="71" t="s">
        <v>2601</v>
      </c>
      <c r="D58" s="76" t="s">
        <v>56</v>
      </c>
      <c r="E58" s="12">
        <v>44525</v>
      </c>
      <c r="F58" s="74" t="s">
        <v>58</v>
      </c>
      <c r="G58" s="12">
        <v>44529</v>
      </c>
      <c r="H58" s="75" t="s">
        <v>2534</v>
      </c>
      <c r="I58" s="15">
        <v>93</v>
      </c>
      <c r="J58" s="15">
        <v>53</v>
      </c>
      <c r="K58" s="15">
        <v>21</v>
      </c>
      <c r="L58" s="15">
        <v>20</v>
      </c>
      <c r="M58" s="79">
        <v>25.87725</v>
      </c>
      <c r="N58" s="94">
        <v>25.87725</v>
      </c>
      <c r="O58" s="63">
        <v>2530</v>
      </c>
      <c r="P58" s="64">
        <f>Table22457891011234567891011121314151617181920212223242526272829303132333438244454647484950515253626364656667686970345678[[#This Row],[PEMBULATAN]]*O58</f>
        <v>65469.442499999997</v>
      </c>
    </row>
    <row r="59" spans="1:16" ht="24" customHeight="1" x14ac:dyDescent="0.2">
      <c r="A59" s="13"/>
      <c r="B59" s="73"/>
      <c r="C59" s="71" t="s">
        <v>2602</v>
      </c>
      <c r="D59" s="76" t="s">
        <v>56</v>
      </c>
      <c r="E59" s="12">
        <v>44525</v>
      </c>
      <c r="F59" s="74" t="s">
        <v>58</v>
      </c>
      <c r="G59" s="12">
        <v>44529</v>
      </c>
      <c r="H59" s="75" t="s">
        <v>2534</v>
      </c>
      <c r="I59" s="15">
        <v>44</v>
      </c>
      <c r="J59" s="15">
        <v>28</v>
      </c>
      <c r="K59" s="15">
        <v>31</v>
      </c>
      <c r="L59" s="15">
        <v>6</v>
      </c>
      <c r="M59" s="79">
        <v>9.548</v>
      </c>
      <c r="N59" s="94">
        <v>9.548</v>
      </c>
      <c r="O59" s="63">
        <v>2530</v>
      </c>
      <c r="P59" s="64">
        <f>Table22457891011234567891011121314151617181920212223242526272829303132333438244454647484950515253626364656667686970345678[[#This Row],[PEMBULATAN]]*O59</f>
        <v>24156.44</v>
      </c>
    </row>
    <row r="60" spans="1:16" ht="24" customHeight="1" x14ac:dyDescent="0.2">
      <c r="A60" s="13"/>
      <c r="B60" s="73"/>
      <c r="C60" s="71" t="s">
        <v>2603</v>
      </c>
      <c r="D60" s="76" t="s">
        <v>56</v>
      </c>
      <c r="E60" s="12">
        <v>44525</v>
      </c>
      <c r="F60" s="74" t="s">
        <v>58</v>
      </c>
      <c r="G60" s="12">
        <v>44529</v>
      </c>
      <c r="H60" s="75" t="s">
        <v>2534</v>
      </c>
      <c r="I60" s="15">
        <v>61</v>
      </c>
      <c r="J60" s="15">
        <v>32</v>
      </c>
      <c r="K60" s="15">
        <v>37</v>
      </c>
      <c r="L60" s="15">
        <v>15</v>
      </c>
      <c r="M60" s="79">
        <v>18.056000000000001</v>
      </c>
      <c r="N60" s="94">
        <v>18.056000000000001</v>
      </c>
      <c r="O60" s="63">
        <v>2530</v>
      </c>
      <c r="P60" s="64">
        <f>Table22457891011234567891011121314151617181920212223242526272829303132333438244454647484950515253626364656667686970345678[[#This Row],[PEMBULATAN]]*O60</f>
        <v>45681.68</v>
      </c>
    </row>
    <row r="61" spans="1:16" ht="24" customHeight="1" x14ac:dyDescent="0.2">
      <c r="A61" s="13"/>
      <c r="B61" s="73"/>
      <c r="C61" s="71" t="s">
        <v>2604</v>
      </c>
      <c r="D61" s="76" t="s">
        <v>56</v>
      </c>
      <c r="E61" s="12">
        <v>44525</v>
      </c>
      <c r="F61" s="74" t="s">
        <v>58</v>
      </c>
      <c r="G61" s="12">
        <v>44529</v>
      </c>
      <c r="H61" s="75" t="s">
        <v>2534</v>
      </c>
      <c r="I61" s="15">
        <v>56</v>
      </c>
      <c r="J61" s="15">
        <v>43</v>
      </c>
      <c r="K61" s="15">
        <v>35</v>
      </c>
      <c r="L61" s="15">
        <v>10</v>
      </c>
      <c r="M61" s="79">
        <v>21.07</v>
      </c>
      <c r="N61" s="94">
        <v>21.07</v>
      </c>
      <c r="O61" s="63">
        <v>2530</v>
      </c>
      <c r="P61" s="64">
        <f>Table22457891011234567891011121314151617181920212223242526272829303132333438244454647484950515253626364656667686970345678[[#This Row],[PEMBULATAN]]*O61</f>
        <v>53307.1</v>
      </c>
    </row>
    <row r="62" spans="1:16" ht="24" customHeight="1" x14ac:dyDescent="0.2">
      <c r="A62" s="13"/>
      <c r="B62" s="73"/>
      <c r="C62" s="71" t="s">
        <v>2605</v>
      </c>
      <c r="D62" s="76" t="s">
        <v>56</v>
      </c>
      <c r="E62" s="12">
        <v>44525</v>
      </c>
      <c r="F62" s="74" t="s">
        <v>58</v>
      </c>
      <c r="G62" s="12">
        <v>44529</v>
      </c>
      <c r="H62" s="75" t="s">
        <v>2534</v>
      </c>
      <c r="I62" s="15">
        <v>44</v>
      </c>
      <c r="J62" s="15">
        <v>34</v>
      </c>
      <c r="K62" s="15">
        <v>20</v>
      </c>
      <c r="L62" s="15">
        <v>1</v>
      </c>
      <c r="M62" s="79">
        <v>7.48</v>
      </c>
      <c r="N62" s="94">
        <v>8</v>
      </c>
      <c r="O62" s="63">
        <v>2530</v>
      </c>
      <c r="P62" s="64">
        <f>Table22457891011234567891011121314151617181920212223242526272829303132333438244454647484950515253626364656667686970345678[[#This Row],[PEMBULATAN]]*O62</f>
        <v>20240</v>
      </c>
    </row>
    <row r="63" spans="1:16" ht="24" customHeight="1" x14ac:dyDescent="0.2">
      <c r="A63" s="13"/>
      <c r="B63" s="73"/>
      <c r="C63" s="71" t="s">
        <v>2606</v>
      </c>
      <c r="D63" s="76" t="s">
        <v>56</v>
      </c>
      <c r="E63" s="12">
        <v>44525</v>
      </c>
      <c r="F63" s="74" t="s">
        <v>58</v>
      </c>
      <c r="G63" s="12">
        <v>44529</v>
      </c>
      <c r="H63" s="75" t="s">
        <v>2534</v>
      </c>
      <c r="I63" s="15">
        <v>56</v>
      </c>
      <c r="J63" s="15">
        <v>30</v>
      </c>
      <c r="K63" s="15">
        <v>31</v>
      </c>
      <c r="L63" s="15">
        <v>14</v>
      </c>
      <c r="M63" s="79">
        <v>13.02</v>
      </c>
      <c r="N63" s="94">
        <v>14</v>
      </c>
      <c r="O63" s="63">
        <v>2530</v>
      </c>
      <c r="P63" s="64">
        <f>Table22457891011234567891011121314151617181920212223242526272829303132333438244454647484950515253626364656667686970345678[[#This Row],[PEMBULATAN]]*O63</f>
        <v>35420</v>
      </c>
    </row>
    <row r="64" spans="1:16" ht="24" customHeight="1" x14ac:dyDescent="0.2">
      <c r="A64" s="13"/>
      <c r="B64" s="73"/>
      <c r="C64" s="71" t="s">
        <v>2607</v>
      </c>
      <c r="D64" s="76" t="s">
        <v>56</v>
      </c>
      <c r="E64" s="12">
        <v>44525</v>
      </c>
      <c r="F64" s="74" t="s">
        <v>58</v>
      </c>
      <c r="G64" s="12">
        <v>44529</v>
      </c>
      <c r="H64" s="75" t="s">
        <v>2534</v>
      </c>
      <c r="I64" s="15">
        <v>62</v>
      </c>
      <c r="J64" s="15">
        <v>42</v>
      </c>
      <c r="K64" s="15">
        <v>13</v>
      </c>
      <c r="L64" s="15">
        <v>10</v>
      </c>
      <c r="M64" s="79">
        <v>8.4629999999999992</v>
      </c>
      <c r="N64" s="94">
        <v>11</v>
      </c>
      <c r="O64" s="63">
        <v>2530</v>
      </c>
      <c r="P64" s="64">
        <f>Table22457891011234567891011121314151617181920212223242526272829303132333438244454647484950515253626364656667686970345678[[#This Row],[PEMBULATAN]]*O64</f>
        <v>27830</v>
      </c>
    </row>
    <row r="65" spans="1:16" ht="24" customHeight="1" x14ac:dyDescent="0.2">
      <c r="A65" s="13"/>
      <c r="B65" s="73"/>
      <c r="C65" s="71" t="s">
        <v>2608</v>
      </c>
      <c r="D65" s="76" t="s">
        <v>56</v>
      </c>
      <c r="E65" s="12">
        <v>44525</v>
      </c>
      <c r="F65" s="74" t="s">
        <v>58</v>
      </c>
      <c r="G65" s="12">
        <v>44529</v>
      </c>
      <c r="H65" s="75" t="s">
        <v>2534</v>
      </c>
      <c r="I65" s="15">
        <v>50</v>
      </c>
      <c r="J65" s="15">
        <v>25</v>
      </c>
      <c r="K65" s="15">
        <v>14</v>
      </c>
      <c r="L65" s="15">
        <v>5</v>
      </c>
      <c r="M65" s="79">
        <v>4.375</v>
      </c>
      <c r="N65" s="94">
        <v>6</v>
      </c>
      <c r="O65" s="63">
        <v>2530</v>
      </c>
      <c r="P65" s="64">
        <f>Table22457891011234567891011121314151617181920212223242526272829303132333438244454647484950515253626364656667686970345678[[#This Row],[PEMBULATAN]]*O65</f>
        <v>15180</v>
      </c>
    </row>
    <row r="66" spans="1:16" ht="24" customHeight="1" x14ac:dyDescent="0.2">
      <c r="A66" s="13"/>
      <c r="B66" s="73"/>
      <c r="C66" s="71" t="s">
        <v>2609</v>
      </c>
      <c r="D66" s="76" t="s">
        <v>56</v>
      </c>
      <c r="E66" s="12">
        <v>44525</v>
      </c>
      <c r="F66" s="74" t="s">
        <v>58</v>
      </c>
      <c r="G66" s="12">
        <v>44529</v>
      </c>
      <c r="H66" s="75" t="s">
        <v>2534</v>
      </c>
      <c r="I66" s="15">
        <v>91</v>
      </c>
      <c r="J66" s="15">
        <v>13</v>
      </c>
      <c r="K66" s="15">
        <v>10</v>
      </c>
      <c r="L66" s="15">
        <v>7</v>
      </c>
      <c r="M66" s="79">
        <v>2.9575</v>
      </c>
      <c r="N66" s="94">
        <v>7</v>
      </c>
      <c r="O66" s="63">
        <v>2530</v>
      </c>
      <c r="P66" s="64">
        <f>Table22457891011234567891011121314151617181920212223242526272829303132333438244454647484950515253626364656667686970345678[[#This Row],[PEMBULATAN]]*O66</f>
        <v>17710</v>
      </c>
    </row>
    <row r="67" spans="1:16" ht="24" customHeight="1" x14ac:dyDescent="0.2">
      <c r="A67" s="13"/>
      <c r="B67" s="73"/>
      <c r="C67" s="71" t="s">
        <v>2610</v>
      </c>
      <c r="D67" s="76" t="s">
        <v>56</v>
      </c>
      <c r="E67" s="12">
        <v>44525</v>
      </c>
      <c r="F67" s="74" t="s">
        <v>58</v>
      </c>
      <c r="G67" s="12">
        <v>44529</v>
      </c>
      <c r="H67" s="75" t="s">
        <v>2534</v>
      </c>
      <c r="I67" s="15">
        <v>104</v>
      </c>
      <c r="J67" s="15">
        <v>21</v>
      </c>
      <c r="K67" s="15">
        <v>21</v>
      </c>
      <c r="L67" s="15">
        <v>5</v>
      </c>
      <c r="M67" s="79">
        <v>11.465999999999999</v>
      </c>
      <c r="N67" s="94">
        <v>12</v>
      </c>
      <c r="O67" s="63">
        <v>2530</v>
      </c>
      <c r="P67" s="64">
        <f>Table22457891011234567891011121314151617181920212223242526272829303132333438244454647484950515253626364656667686970345678[[#This Row],[PEMBULATAN]]*O67</f>
        <v>30360</v>
      </c>
    </row>
    <row r="68" spans="1:16" ht="24" customHeight="1" x14ac:dyDescent="0.2">
      <c r="A68" s="13"/>
      <c r="B68" s="73"/>
      <c r="C68" s="71" t="s">
        <v>2611</v>
      </c>
      <c r="D68" s="76" t="s">
        <v>56</v>
      </c>
      <c r="E68" s="12">
        <v>44525</v>
      </c>
      <c r="F68" s="74" t="s">
        <v>58</v>
      </c>
      <c r="G68" s="12">
        <v>44529</v>
      </c>
      <c r="H68" s="75" t="s">
        <v>2534</v>
      </c>
      <c r="I68" s="15">
        <v>52</v>
      </c>
      <c r="J68" s="15">
        <v>41</v>
      </c>
      <c r="K68" s="15">
        <v>26</v>
      </c>
      <c r="L68" s="15">
        <v>5</v>
      </c>
      <c r="M68" s="79">
        <v>13.858000000000001</v>
      </c>
      <c r="N68" s="94">
        <v>13.858000000000001</v>
      </c>
      <c r="O68" s="63">
        <v>2530</v>
      </c>
      <c r="P68" s="64">
        <f>Table22457891011234567891011121314151617181920212223242526272829303132333438244454647484950515253626364656667686970345678[[#This Row],[PEMBULATAN]]*O68</f>
        <v>35060.74</v>
      </c>
    </row>
    <row r="69" spans="1:16" ht="24" customHeight="1" x14ac:dyDescent="0.2">
      <c r="A69" s="13"/>
      <c r="B69" s="73"/>
      <c r="C69" s="71" t="s">
        <v>2612</v>
      </c>
      <c r="D69" s="76" t="s">
        <v>56</v>
      </c>
      <c r="E69" s="12">
        <v>44525</v>
      </c>
      <c r="F69" s="74" t="s">
        <v>58</v>
      </c>
      <c r="G69" s="12">
        <v>44529</v>
      </c>
      <c r="H69" s="75" t="s">
        <v>2534</v>
      </c>
      <c r="I69" s="15">
        <v>38</v>
      </c>
      <c r="J69" s="15">
        <v>33</v>
      </c>
      <c r="K69" s="15">
        <v>31</v>
      </c>
      <c r="L69" s="15">
        <v>5</v>
      </c>
      <c r="M69" s="79">
        <v>9.7185000000000006</v>
      </c>
      <c r="N69" s="94">
        <v>9.7185000000000006</v>
      </c>
      <c r="O69" s="63">
        <v>2530</v>
      </c>
      <c r="P69" s="64">
        <f>Table22457891011234567891011121314151617181920212223242526272829303132333438244454647484950515253626364656667686970345678[[#This Row],[PEMBULATAN]]*O69</f>
        <v>24587.805</v>
      </c>
    </row>
    <row r="70" spans="1:16" ht="24" customHeight="1" x14ac:dyDescent="0.2">
      <c r="A70" s="13"/>
      <c r="B70" s="73"/>
      <c r="C70" s="71" t="s">
        <v>2613</v>
      </c>
      <c r="D70" s="76" t="s">
        <v>56</v>
      </c>
      <c r="E70" s="12">
        <v>44525</v>
      </c>
      <c r="F70" s="74" t="s">
        <v>58</v>
      </c>
      <c r="G70" s="12">
        <v>44529</v>
      </c>
      <c r="H70" s="75" t="s">
        <v>2534</v>
      </c>
      <c r="I70" s="15">
        <v>38</v>
      </c>
      <c r="J70" s="15">
        <v>31</v>
      </c>
      <c r="K70" s="15">
        <v>26</v>
      </c>
      <c r="L70" s="15">
        <v>8</v>
      </c>
      <c r="M70" s="79">
        <v>7.657</v>
      </c>
      <c r="N70" s="94">
        <v>8</v>
      </c>
      <c r="O70" s="63">
        <v>2530</v>
      </c>
      <c r="P70" s="64">
        <f>Table22457891011234567891011121314151617181920212223242526272829303132333438244454647484950515253626364656667686970345678[[#This Row],[PEMBULATAN]]*O70</f>
        <v>20240</v>
      </c>
    </row>
    <row r="71" spans="1:16" ht="24" customHeight="1" x14ac:dyDescent="0.2">
      <c r="A71" s="13"/>
      <c r="B71" s="73"/>
      <c r="C71" s="71" t="s">
        <v>2614</v>
      </c>
      <c r="D71" s="76" t="s">
        <v>56</v>
      </c>
      <c r="E71" s="12">
        <v>44525</v>
      </c>
      <c r="F71" s="74" t="s">
        <v>58</v>
      </c>
      <c r="G71" s="12">
        <v>44529</v>
      </c>
      <c r="H71" s="75" t="s">
        <v>2534</v>
      </c>
      <c r="I71" s="15">
        <v>115</v>
      </c>
      <c r="J71" s="15">
        <v>23</v>
      </c>
      <c r="K71" s="15">
        <v>8</v>
      </c>
      <c r="L71" s="15">
        <v>4</v>
      </c>
      <c r="M71" s="79">
        <v>5.29</v>
      </c>
      <c r="N71" s="94">
        <v>5.29</v>
      </c>
      <c r="O71" s="63">
        <v>2530</v>
      </c>
      <c r="P71" s="64">
        <f>Table22457891011234567891011121314151617181920212223242526272829303132333438244454647484950515253626364656667686970345678[[#This Row],[PEMBULATAN]]*O71</f>
        <v>13383.7</v>
      </c>
    </row>
    <row r="72" spans="1:16" ht="24" customHeight="1" x14ac:dyDescent="0.2">
      <c r="A72" s="13"/>
      <c r="B72" s="73"/>
      <c r="C72" s="71" t="s">
        <v>2615</v>
      </c>
      <c r="D72" s="76" t="s">
        <v>56</v>
      </c>
      <c r="E72" s="12">
        <v>44525</v>
      </c>
      <c r="F72" s="74" t="s">
        <v>58</v>
      </c>
      <c r="G72" s="12">
        <v>44529</v>
      </c>
      <c r="H72" s="75" t="s">
        <v>2534</v>
      </c>
      <c r="I72" s="15">
        <v>115</v>
      </c>
      <c r="J72" s="15">
        <v>22</v>
      </c>
      <c r="K72" s="15">
        <v>6</v>
      </c>
      <c r="L72" s="15">
        <v>4</v>
      </c>
      <c r="M72" s="79">
        <v>3.7949999999999999</v>
      </c>
      <c r="N72" s="94">
        <v>4</v>
      </c>
      <c r="O72" s="63">
        <v>2530</v>
      </c>
      <c r="P72" s="64">
        <f>Table22457891011234567891011121314151617181920212223242526272829303132333438244454647484950515253626364656667686970345678[[#This Row],[PEMBULATAN]]*O72</f>
        <v>10120</v>
      </c>
    </row>
    <row r="73" spans="1:16" ht="24" customHeight="1" x14ac:dyDescent="0.2">
      <c r="A73" s="13"/>
      <c r="B73" s="73"/>
      <c r="C73" s="71" t="s">
        <v>2616</v>
      </c>
      <c r="D73" s="76" t="s">
        <v>56</v>
      </c>
      <c r="E73" s="12">
        <v>44525</v>
      </c>
      <c r="F73" s="74" t="s">
        <v>58</v>
      </c>
      <c r="G73" s="12">
        <v>44529</v>
      </c>
      <c r="H73" s="75" t="s">
        <v>2534</v>
      </c>
      <c r="I73" s="15">
        <v>96</v>
      </c>
      <c r="J73" s="15">
        <v>21</v>
      </c>
      <c r="K73" s="15">
        <v>4</v>
      </c>
      <c r="L73" s="15">
        <v>3</v>
      </c>
      <c r="M73" s="79">
        <v>2.016</v>
      </c>
      <c r="N73" s="94">
        <v>3</v>
      </c>
      <c r="O73" s="63">
        <v>2530</v>
      </c>
      <c r="P73" s="64">
        <f>Table22457891011234567891011121314151617181920212223242526272829303132333438244454647484950515253626364656667686970345678[[#This Row],[PEMBULATAN]]*O73</f>
        <v>7590</v>
      </c>
    </row>
    <row r="74" spans="1:16" ht="24" customHeight="1" x14ac:dyDescent="0.2">
      <c r="A74" s="13"/>
      <c r="B74" s="73"/>
      <c r="C74" s="71" t="s">
        <v>2617</v>
      </c>
      <c r="D74" s="76" t="s">
        <v>56</v>
      </c>
      <c r="E74" s="12">
        <v>44525</v>
      </c>
      <c r="F74" s="74" t="s">
        <v>58</v>
      </c>
      <c r="G74" s="12">
        <v>44529</v>
      </c>
      <c r="H74" s="75" t="s">
        <v>2534</v>
      </c>
      <c r="I74" s="15">
        <v>105</v>
      </c>
      <c r="J74" s="15">
        <v>24</v>
      </c>
      <c r="K74" s="15">
        <v>5</v>
      </c>
      <c r="L74" s="15">
        <v>2</v>
      </c>
      <c r="M74" s="79">
        <v>3.15</v>
      </c>
      <c r="N74" s="94">
        <v>3.15</v>
      </c>
      <c r="O74" s="63">
        <v>2530</v>
      </c>
      <c r="P74" s="64">
        <f>Table22457891011234567891011121314151617181920212223242526272829303132333438244454647484950515253626364656667686970345678[[#This Row],[PEMBULATAN]]*O74</f>
        <v>7969.5</v>
      </c>
    </row>
    <row r="75" spans="1:16" ht="24" customHeight="1" x14ac:dyDescent="0.2">
      <c r="A75" s="13"/>
      <c r="B75" s="73"/>
      <c r="C75" s="71" t="s">
        <v>2618</v>
      </c>
      <c r="D75" s="76" t="s">
        <v>56</v>
      </c>
      <c r="E75" s="12">
        <v>44525</v>
      </c>
      <c r="F75" s="74" t="s">
        <v>58</v>
      </c>
      <c r="G75" s="12">
        <v>44529</v>
      </c>
      <c r="H75" s="75" t="s">
        <v>2534</v>
      </c>
      <c r="I75" s="15">
        <v>105</v>
      </c>
      <c r="J75" s="15">
        <v>22</v>
      </c>
      <c r="K75" s="15">
        <v>5</v>
      </c>
      <c r="L75" s="15">
        <v>4</v>
      </c>
      <c r="M75" s="79">
        <v>2.8875000000000002</v>
      </c>
      <c r="N75" s="94">
        <v>4</v>
      </c>
      <c r="O75" s="63">
        <v>2530</v>
      </c>
      <c r="P75" s="64">
        <f>Table22457891011234567891011121314151617181920212223242526272829303132333438244454647484950515253626364656667686970345678[[#This Row],[PEMBULATAN]]*O75</f>
        <v>10120</v>
      </c>
    </row>
    <row r="76" spans="1:16" ht="24" customHeight="1" x14ac:dyDescent="0.2">
      <c r="A76" s="13"/>
      <c r="B76" s="73"/>
      <c r="C76" s="71" t="s">
        <v>2619</v>
      </c>
      <c r="D76" s="76" t="s">
        <v>56</v>
      </c>
      <c r="E76" s="12">
        <v>44525</v>
      </c>
      <c r="F76" s="74" t="s">
        <v>58</v>
      </c>
      <c r="G76" s="12">
        <v>44529</v>
      </c>
      <c r="H76" s="75" t="s">
        <v>2534</v>
      </c>
      <c r="I76" s="15">
        <v>67</v>
      </c>
      <c r="J76" s="15">
        <v>45</v>
      </c>
      <c r="K76" s="15">
        <v>25</v>
      </c>
      <c r="L76" s="15">
        <v>14</v>
      </c>
      <c r="M76" s="79">
        <v>18.84375</v>
      </c>
      <c r="N76" s="94">
        <v>18.84375</v>
      </c>
      <c r="O76" s="63">
        <v>2530</v>
      </c>
      <c r="P76" s="64">
        <f>Table22457891011234567891011121314151617181920212223242526272829303132333438244454647484950515253626364656667686970345678[[#This Row],[PEMBULATAN]]*O76</f>
        <v>47674.6875</v>
      </c>
    </row>
    <row r="77" spans="1:16" ht="24" customHeight="1" x14ac:dyDescent="0.2">
      <c r="A77" s="13"/>
      <c r="B77" s="73"/>
      <c r="C77" s="71" t="s">
        <v>2620</v>
      </c>
      <c r="D77" s="76" t="s">
        <v>56</v>
      </c>
      <c r="E77" s="12">
        <v>44525</v>
      </c>
      <c r="F77" s="74" t="s">
        <v>58</v>
      </c>
      <c r="G77" s="12">
        <v>44529</v>
      </c>
      <c r="H77" s="75" t="s">
        <v>2534</v>
      </c>
      <c r="I77" s="15">
        <v>66</v>
      </c>
      <c r="J77" s="15">
        <v>46</v>
      </c>
      <c r="K77" s="15">
        <v>8</v>
      </c>
      <c r="L77" s="15">
        <v>3</v>
      </c>
      <c r="M77" s="79">
        <v>6.0720000000000001</v>
      </c>
      <c r="N77" s="94">
        <v>6.0720000000000001</v>
      </c>
      <c r="O77" s="63">
        <v>2530</v>
      </c>
      <c r="P77" s="64">
        <f>Table22457891011234567891011121314151617181920212223242526272829303132333438244454647484950515253626364656667686970345678[[#This Row],[PEMBULATAN]]*O77</f>
        <v>15362.16</v>
      </c>
    </row>
    <row r="78" spans="1:16" ht="24" customHeight="1" x14ac:dyDescent="0.2">
      <c r="A78" s="13"/>
      <c r="B78" s="73"/>
      <c r="C78" s="71" t="s">
        <v>2621</v>
      </c>
      <c r="D78" s="76" t="s">
        <v>56</v>
      </c>
      <c r="E78" s="12">
        <v>44525</v>
      </c>
      <c r="F78" s="74" t="s">
        <v>58</v>
      </c>
      <c r="G78" s="12">
        <v>44529</v>
      </c>
      <c r="H78" s="75" t="s">
        <v>2534</v>
      </c>
      <c r="I78" s="15">
        <v>89</v>
      </c>
      <c r="J78" s="15">
        <v>11</v>
      </c>
      <c r="K78" s="15">
        <v>6</v>
      </c>
      <c r="L78" s="15">
        <v>2</v>
      </c>
      <c r="M78" s="79">
        <v>1.4684999999999999</v>
      </c>
      <c r="N78" s="94">
        <v>3</v>
      </c>
      <c r="O78" s="63">
        <v>2530</v>
      </c>
      <c r="P78" s="64">
        <f>Table22457891011234567891011121314151617181920212223242526272829303132333438244454647484950515253626364656667686970345678[[#This Row],[PEMBULATAN]]*O78</f>
        <v>7590</v>
      </c>
    </row>
    <row r="79" spans="1:16" ht="24" customHeight="1" x14ac:dyDescent="0.2">
      <c r="A79" s="13"/>
      <c r="B79" s="73"/>
      <c r="C79" s="71" t="s">
        <v>2622</v>
      </c>
      <c r="D79" s="76" t="s">
        <v>56</v>
      </c>
      <c r="E79" s="12">
        <v>44525</v>
      </c>
      <c r="F79" s="74" t="s">
        <v>58</v>
      </c>
      <c r="G79" s="12">
        <v>44529</v>
      </c>
      <c r="H79" s="75" t="s">
        <v>2534</v>
      </c>
      <c r="I79" s="15">
        <v>107</v>
      </c>
      <c r="J79" s="15">
        <v>8</v>
      </c>
      <c r="K79" s="15">
        <v>8</v>
      </c>
      <c r="L79" s="15">
        <v>2</v>
      </c>
      <c r="M79" s="79">
        <v>1.712</v>
      </c>
      <c r="N79" s="94">
        <v>2</v>
      </c>
      <c r="O79" s="63">
        <v>2530</v>
      </c>
      <c r="P79" s="64">
        <f>Table22457891011234567891011121314151617181920212223242526272829303132333438244454647484950515253626364656667686970345678[[#This Row],[PEMBULATAN]]*O79</f>
        <v>5060</v>
      </c>
    </row>
    <row r="80" spans="1:16" ht="24" customHeight="1" x14ac:dyDescent="0.2">
      <c r="A80" s="13"/>
      <c r="B80" s="73"/>
      <c r="C80" s="71" t="s">
        <v>2623</v>
      </c>
      <c r="D80" s="76" t="s">
        <v>56</v>
      </c>
      <c r="E80" s="12">
        <v>44525</v>
      </c>
      <c r="F80" s="74" t="s">
        <v>58</v>
      </c>
      <c r="G80" s="12">
        <v>44529</v>
      </c>
      <c r="H80" s="75" t="s">
        <v>2534</v>
      </c>
      <c r="I80" s="15">
        <v>45</v>
      </c>
      <c r="J80" s="15">
        <v>40</v>
      </c>
      <c r="K80" s="15">
        <v>31</v>
      </c>
      <c r="L80" s="15">
        <v>9</v>
      </c>
      <c r="M80" s="79">
        <v>13.95</v>
      </c>
      <c r="N80" s="94">
        <v>13.95</v>
      </c>
      <c r="O80" s="63">
        <v>2530</v>
      </c>
      <c r="P80" s="64">
        <f>Table22457891011234567891011121314151617181920212223242526272829303132333438244454647484950515253626364656667686970345678[[#This Row],[PEMBULATAN]]*O80</f>
        <v>35293.5</v>
      </c>
    </row>
    <row r="81" spans="1:16" ht="24" customHeight="1" x14ac:dyDescent="0.2">
      <c r="A81" s="13"/>
      <c r="B81" s="73"/>
      <c r="C81" s="71" t="s">
        <v>2624</v>
      </c>
      <c r="D81" s="76" t="s">
        <v>56</v>
      </c>
      <c r="E81" s="12">
        <v>44525</v>
      </c>
      <c r="F81" s="74" t="s">
        <v>58</v>
      </c>
      <c r="G81" s="12">
        <v>44529</v>
      </c>
      <c r="H81" s="75" t="s">
        <v>2534</v>
      </c>
      <c r="I81" s="15">
        <v>33</v>
      </c>
      <c r="J81" s="15">
        <v>28</v>
      </c>
      <c r="K81" s="15">
        <v>21</v>
      </c>
      <c r="L81" s="15">
        <v>4</v>
      </c>
      <c r="M81" s="79">
        <v>4.851</v>
      </c>
      <c r="N81" s="94">
        <v>4.851</v>
      </c>
      <c r="O81" s="63">
        <v>2530</v>
      </c>
      <c r="P81" s="64">
        <f>Table22457891011234567891011121314151617181920212223242526272829303132333438244454647484950515253626364656667686970345678[[#This Row],[PEMBULATAN]]*O81</f>
        <v>12273.03</v>
      </c>
    </row>
    <row r="82" spans="1:16" ht="24" customHeight="1" x14ac:dyDescent="0.2">
      <c r="A82" s="13"/>
      <c r="B82" s="73"/>
      <c r="C82" s="71" t="s">
        <v>2625</v>
      </c>
      <c r="D82" s="76" t="s">
        <v>56</v>
      </c>
      <c r="E82" s="12">
        <v>44525</v>
      </c>
      <c r="F82" s="74" t="s">
        <v>58</v>
      </c>
      <c r="G82" s="12">
        <v>44529</v>
      </c>
      <c r="H82" s="75" t="s">
        <v>2534</v>
      </c>
      <c r="I82" s="15">
        <v>30</v>
      </c>
      <c r="J82" s="15">
        <v>26</v>
      </c>
      <c r="K82" s="15">
        <v>11</v>
      </c>
      <c r="L82" s="15">
        <v>4</v>
      </c>
      <c r="M82" s="79">
        <v>2.145</v>
      </c>
      <c r="N82" s="94">
        <v>4</v>
      </c>
      <c r="O82" s="63">
        <v>2530</v>
      </c>
      <c r="P82" s="64">
        <f>Table22457891011234567891011121314151617181920212223242526272829303132333438244454647484950515253626364656667686970345678[[#This Row],[PEMBULATAN]]*O82</f>
        <v>10120</v>
      </c>
    </row>
    <row r="83" spans="1:16" ht="24" customHeight="1" x14ac:dyDescent="0.2">
      <c r="A83" s="13"/>
      <c r="B83" s="73"/>
      <c r="C83" s="71" t="s">
        <v>2626</v>
      </c>
      <c r="D83" s="76" t="s">
        <v>56</v>
      </c>
      <c r="E83" s="12">
        <v>44525</v>
      </c>
      <c r="F83" s="74" t="s">
        <v>58</v>
      </c>
      <c r="G83" s="12">
        <v>44529</v>
      </c>
      <c r="H83" s="75" t="s">
        <v>2534</v>
      </c>
      <c r="I83" s="15">
        <v>37</v>
      </c>
      <c r="J83" s="15">
        <v>28</v>
      </c>
      <c r="K83" s="15">
        <v>26</v>
      </c>
      <c r="L83" s="15">
        <v>8</v>
      </c>
      <c r="M83" s="79">
        <v>6.734</v>
      </c>
      <c r="N83" s="94">
        <v>8</v>
      </c>
      <c r="O83" s="63">
        <v>2530</v>
      </c>
      <c r="P83" s="64">
        <f>Table22457891011234567891011121314151617181920212223242526272829303132333438244454647484950515253626364656667686970345678[[#This Row],[PEMBULATAN]]*O83</f>
        <v>20240</v>
      </c>
    </row>
    <row r="84" spans="1:16" ht="24" customHeight="1" x14ac:dyDescent="0.2">
      <c r="A84" s="13"/>
      <c r="B84" s="73"/>
      <c r="C84" s="71" t="s">
        <v>2627</v>
      </c>
      <c r="D84" s="76" t="s">
        <v>56</v>
      </c>
      <c r="E84" s="12">
        <v>44525</v>
      </c>
      <c r="F84" s="74" t="s">
        <v>58</v>
      </c>
      <c r="G84" s="12">
        <v>44529</v>
      </c>
      <c r="H84" s="75" t="s">
        <v>2534</v>
      </c>
      <c r="I84" s="15">
        <v>42</v>
      </c>
      <c r="J84" s="15">
        <v>38</v>
      </c>
      <c r="K84" s="15">
        <v>31</v>
      </c>
      <c r="L84" s="15">
        <v>7</v>
      </c>
      <c r="M84" s="79">
        <v>12.369</v>
      </c>
      <c r="N84" s="94">
        <v>13</v>
      </c>
      <c r="O84" s="63">
        <v>2530</v>
      </c>
      <c r="P84" s="64">
        <f>Table22457891011234567891011121314151617181920212223242526272829303132333438244454647484950515253626364656667686970345678[[#This Row],[PEMBULATAN]]*O84</f>
        <v>32890</v>
      </c>
    </row>
    <row r="85" spans="1:16" ht="24" customHeight="1" x14ac:dyDescent="0.2">
      <c r="A85" s="13"/>
      <c r="B85" s="73"/>
      <c r="C85" s="71" t="s">
        <v>2628</v>
      </c>
      <c r="D85" s="76" t="s">
        <v>56</v>
      </c>
      <c r="E85" s="12">
        <v>44525</v>
      </c>
      <c r="F85" s="74" t="s">
        <v>58</v>
      </c>
      <c r="G85" s="12">
        <v>44529</v>
      </c>
      <c r="H85" s="75" t="s">
        <v>2534</v>
      </c>
      <c r="I85" s="15">
        <v>58</v>
      </c>
      <c r="J85" s="15">
        <v>33</v>
      </c>
      <c r="K85" s="15">
        <v>32</v>
      </c>
      <c r="L85" s="15">
        <v>9</v>
      </c>
      <c r="M85" s="79">
        <v>15.311999999999999</v>
      </c>
      <c r="N85" s="94">
        <v>16</v>
      </c>
      <c r="O85" s="63">
        <v>2530</v>
      </c>
      <c r="P85" s="64">
        <f>Table22457891011234567891011121314151617181920212223242526272829303132333438244454647484950515253626364656667686970345678[[#This Row],[PEMBULATAN]]*O85</f>
        <v>40480</v>
      </c>
    </row>
    <row r="86" spans="1:16" ht="24" customHeight="1" x14ac:dyDescent="0.2">
      <c r="A86" s="13"/>
      <c r="B86" s="73"/>
      <c r="C86" s="71" t="s">
        <v>2629</v>
      </c>
      <c r="D86" s="76" t="s">
        <v>56</v>
      </c>
      <c r="E86" s="12">
        <v>44525</v>
      </c>
      <c r="F86" s="74" t="s">
        <v>58</v>
      </c>
      <c r="G86" s="12">
        <v>44529</v>
      </c>
      <c r="H86" s="75" t="s">
        <v>2534</v>
      </c>
      <c r="I86" s="15">
        <v>46</v>
      </c>
      <c r="J86" s="15">
        <v>41</v>
      </c>
      <c r="K86" s="15">
        <v>30</v>
      </c>
      <c r="L86" s="15">
        <v>7</v>
      </c>
      <c r="M86" s="79">
        <v>14.145</v>
      </c>
      <c r="N86" s="94">
        <v>14.145</v>
      </c>
      <c r="O86" s="63">
        <v>2530</v>
      </c>
      <c r="P86" s="64">
        <f>Table22457891011234567891011121314151617181920212223242526272829303132333438244454647484950515253626364656667686970345678[[#This Row],[PEMBULATAN]]*O86</f>
        <v>35786.85</v>
      </c>
    </row>
    <row r="87" spans="1:16" ht="24" customHeight="1" x14ac:dyDescent="0.2">
      <c r="A87" s="13"/>
      <c r="B87" s="73"/>
      <c r="C87" s="71" t="s">
        <v>2630</v>
      </c>
      <c r="D87" s="76" t="s">
        <v>56</v>
      </c>
      <c r="E87" s="12">
        <v>44525</v>
      </c>
      <c r="F87" s="74" t="s">
        <v>58</v>
      </c>
      <c r="G87" s="12">
        <v>44529</v>
      </c>
      <c r="H87" s="75" t="s">
        <v>2534</v>
      </c>
      <c r="I87" s="15">
        <v>77</v>
      </c>
      <c r="J87" s="15">
        <v>32</v>
      </c>
      <c r="K87" s="15">
        <v>8</v>
      </c>
      <c r="L87" s="15">
        <v>2</v>
      </c>
      <c r="M87" s="79">
        <v>4.9279999999999999</v>
      </c>
      <c r="N87" s="94">
        <v>4.9279999999999999</v>
      </c>
      <c r="O87" s="63">
        <v>2530</v>
      </c>
      <c r="P87" s="64">
        <f>Table22457891011234567891011121314151617181920212223242526272829303132333438244454647484950515253626364656667686970345678[[#This Row],[PEMBULATAN]]*O87</f>
        <v>12467.84</v>
      </c>
    </row>
    <row r="88" spans="1:16" ht="24" customHeight="1" x14ac:dyDescent="0.2">
      <c r="A88" s="13"/>
      <c r="B88" s="73"/>
      <c r="C88" s="71" t="s">
        <v>2631</v>
      </c>
      <c r="D88" s="76" t="s">
        <v>56</v>
      </c>
      <c r="E88" s="12">
        <v>44525</v>
      </c>
      <c r="F88" s="74" t="s">
        <v>58</v>
      </c>
      <c r="G88" s="12">
        <v>44529</v>
      </c>
      <c r="H88" s="75" t="s">
        <v>2534</v>
      </c>
      <c r="I88" s="15">
        <v>88</v>
      </c>
      <c r="J88" s="15">
        <v>45</v>
      </c>
      <c r="K88" s="15">
        <v>28</v>
      </c>
      <c r="L88" s="15">
        <v>16</v>
      </c>
      <c r="M88" s="79">
        <v>27.72</v>
      </c>
      <c r="N88" s="94">
        <v>27.72</v>
      </c>
      <c r="O88" s="63">
        <v>2530</v>
      </c>
      <c r="P88" s="64">
        <f>Table22457891011234567891011121314151617181920212223242526272829303132333438244454647484950515253626364656667686970345678[[#This Row],[PEMBULATAN]]*O88</f>
        <v>70131.599999999991</v>
      </c>
    </row>
    <row r="89" spans="1:16" ht="24" customHeight="1" x14ac:dyDescent="0.2">
      <c r="A89" s="13"/>
      <c r="B89" s="73"/>
      <c r="C89" s="71" t="s">
        <v>2632</v>
      </c>
      <c r="D89" s="76" t="s">
        <v>56</v>
      </c>
      <c r="E89" s="12">
        <v>44525</v>
      </c>
      <c r="F89" s="74" t="s">
        <v>58</v>
      </c>
      <c r="G89" s="12">
        <v>44529</v>
      </c>
      <c r="H89" s="75" t="s">
        <v>2534</v>
      </c>
      <c r="I89" s="15">
        <v>68</v>
      </c>
      <c r="J89" s="15">
        <v>41</v>
      </c>
      <c r="K89" s="15">
        <v>26</v>
      </c>
      <c r="L89" s="15">
        <v>15</v>
      </c>
      <c r="M89" s="79">
        <v>18.122</v>
      </c>
      <c r="N89" s="94">
        <v>18.122</v>
      </c>
      <c r="O89" s="63">
        <v>2530</v>
      </c>
      <c r="P89" s="64">
        <f>Table22457891011234567891011121314151617181920212223242526272829303132333438244454647484950515253626364656667686970345678[[#This Row],[PEMBULATAN]]*O89</f>
        <v>45848.659999999996</v>
      </c>
    </row>
    <row r="90" spans="1:16" ht="24" customHeight="1" x14ac:dyDescent="0.2">
      <c r="A90" s="13"/>
      <c r="B90" s="73"/>
      <c r="C90" s="71" t="s">
        <v>2633</v>
      </c>
      <c r="D90" s="76" t="s">
        <v>56</v>
      </c>
      <c r="E90" s="12">
        <v>44525</v>
      </c>
      <c r="F90" s="74" t="s">
        <v>58</v>
      </c>
      <c r="G90" s="12">
        <v>44529</v>
      </c>
      <c r="H90" s="75" t="s">
        <v>2534</v>
      </c>
      <c r="I90" s="15">
        <v>91</v>
      </c>
      <c r="J90" s="15">
        <v>52</v>
      </c>
      <c r="K90" s="15">
        <v>21</v>
      </c>
      <c r="L90" s="15">
        <v>13</v>
      </c>
      <c r="M90" s="79">
        <v>24.843</v>
      </c>
      <c r="N90" s="94">
        <v>24.843</v>
      </c>
      <c r="O90" s="63">
        <v>2530</v>
      </c>
      <c r="P90" s="64">
        <f>Table22457891011234567891011121314151617181920212223242526272829303132333438244454647484950515253626364656667686970345678[[#This Row],[PEMBULATAN]]*O90</f>
        <v>62852.79</v>
      </c>
    </row>
    <row r="91" spans="1:16" ht="24" customHeight="1" x14ac:dyDescent="0.2">
      <c r="A91" s="13"/>
      <c r="B91" s="73"/>
      <c r="C91" s="71" t="s">
        <v>2634</v>
      </c>
      <c r="D91" s="76" t="s">
        <v>56</v>
      </c>
      <c r="E91" s="12">
        <v>44525</v>
      </c>
      <c r="F91" s="74" t="s">
        <v>58</v>
      </c>
      <c r="G91" s="12">
        <v>44529</v>
      </c>
      <c r="H91" s="75" t="s">
        <v>2534</v>
      </c>
      <c r="I91" s="15">
        <v>24</v>
      </c>
      <c r="J91" s="15">
        <v>24</v>
      </c>
      <c r="K91" s="15">
        <v>26</v>
      </c>
      <c r="L91" s="15">
        <v>14</v>
      </c>
      <c r="M91" s="79">
        <v>3.7440000000000002</v>
      </c>
      <c r="N91" s="94">
        <v>14</v>
      </c>
      <c r="O91" s="63">
        <v>2530</v>
      </c>
      <c r="P91" s="64">
        <f>Table22457891011234567891011121314151617181920212223242526272829303132333438244454647484950515253626364656667686970345678[[#This Row],[PEMBULATAN]]*O91</f>
        <v>35420</v>
      </c>
    </row>
    <row r="92" spans="1:16" ht="24" customHeight="1" x14ac:dyDescent="0.2">
      <c r="A92" s="13"/>
      <c r="B92" s="73"/>
      <c r="C92" s="71" t="s">
        <v>2635</v>
      </c>
      <c r="D92" s="76" t="s">
        <v>56</v>
      </c>
      <c r="E92" s="12">
        <v>44525</v>
      </c>
      <c r="F92" s="74" t="s">
        <v>58</v>
      </c>
      <c r="G92" s="12">
        <v>44529</v>
      </c>
      <c r="H92" s="75" t="s">
        <v>2534</v>
      </c>
      <c r="I92" s="15">
        <v>51</v>
      </c>
      <c r="J92" s="15">
        <v>31</v>
      </c>
      <c r="K92" s="15">
        <v>22</v>
      </c>
      <c r="L92" s="15">
        <v>10</v>
      </c>
      <c r="M92" s="79">
        <v>8.6954999999999991</v>
      </c>
      <c r="N92" s="94">
        <v>10</v>
      </c>
      <c r="O92" s="63">
        <v>2530</v>
      </c>
      <c r="P92" s="64">
        <f>Table22457891011234567891011121314151617181920212223242526272829303132333438244454647484950515253626364656667686970345678[[#This Row],[PEMBULATAN]]*O92</f>
        <v>25300</v>
      </c>
    </row>
    <row r="93" spans="1:16" ht="24" customHeight="1" x14ac:dyDescent="0.2">
      <c r="A93" s="13"/>
      <c r="B93" s="73"/>
      <c r="C93" s="71" t="s">
        <v>2636</v>
      </c>
      <c r="D93" s="76" t="s">
        <v>56</v>
      </c>
      <c r="E93" s="12">
        <v>44525</v>
      </c>
      <c r="F93" s="74" t="s">
        <v>58</v>
      </c>
      <c r="G93" s="12">
        <v>44529</v>
      </c>
      <c r="H93" s="75" t="s">
        <v>2534</v>
      </c>
      <c r="I93" s="15">
        <v>92</v>
      </c>
      <c r="J93" s="15">
        <v>58</v>
      </c>
      <c r="K93" s="15">
        <v>31</v>
      </c>
      <c r="L93" s="15">
        <v>24</v>
      </c>
      <c r="M93" s="79">
        <v>41.353999999999999</v>
      </c>
      <c r="N93" s="94">
        <v>42</v>
      </c>
      <c r="O93" s="63">
        <v>2530</v>
      </c>
      <c r="P93" s="64">
        <f>Table22457891011234567891011121314151617181920212223242526272829303132333438244454647484950515253626364656667686970345678[[#This Row],[PEMBULATAN]]*O93</f>
        <v>106260</v>
      </c>
    </row>
    <row r="94" spans="1:16" ht="24" customHeight="1" x14ac:dyDescent="0.2">
      <c r="A94" s="13"/>
      <c r="B94" s="73"/>
      <c r="C94" s="71" t="s">
        <v>2637</v>
      </c>
      <c r="D94" s="76" t="s">
        <v>56</v>
      </c>
      <c r="E94" s="12">
        <v>44525</v>
      </c>
      <c r="F94" s="74" t="s">
        <v>58</v>
      </c>
      <c r="G94" s="12">
        <v>44529</v>
      </c>
      <c r="H94" s="75" t="s">
        <v>2534</v>
      </c>
      <c r="I94" s="15">
        <v>95</v>
      </c>
      <c r="J94" s="15">
        <v>60</v>
      </c>
      <c r="K94" s="15">
        <v>31</v>
      </c>
      <c r="L94" s="15">
        <v>26</v>
      </c>
      <c r="M94" s="79">
        <v>44.174999999999997</v>
      </c>
      <c r="N94" s="94">
        <v>44.174999999999997</v>
      </c>
      <c r="O94" s="63">
        <v>2530</v>
      </c>
      <c r="P94" s="64">
        <f>Table22457891011234567891011121314151617181920212223242526272829303132333438244454647484950515253626364656667686970345678[[#This Row],[PEMBULATAN]]*O94</f>
        <v>111762.75</v>
      </c>
    </row>
    <row r="95" spans="1:16" ht="24" customHeight="1" x14ac:dyDescent="0.2">
      <c r="A95" s="13"/>
      <c r="B95" s="73"/>
      <c r="C95" s="71" t="s">
        <v>2638</v>
      </c>
      <c r="D95" s="76" t="s">
        <v>56</v>
      </c>
      <c r="E95" s="12">
        <v>44525</v>
      </c>
      <c r="F95" s="74" t="s">
        <v>58</v>
      </c>
      <c r="G95" s="12">
        <v>44529</v>
      </c>
      <c r="H95" s="75" t="s">
        <v>2534</v>
      </c>
      <c r="I95" s="15">
        <v>84</v>
      </c>
      <c r="J95" s="15">
        <v>21</v>
      </c>
      <c r="K95" s="15">
        <v>14</v>
      </c>
      <c r="L95" s="15">
        <v>4</v>
      </c>
      <c r="M95" s="79">
        <v>6.1740000000000004</v>
      </c>
      <c r="N95" s="94">
        <v>6.1740000000000004</v>
      </c>
      <c r="O95" s="63">
        <v>2530</v>
      </c>
      <c r="P95" s="64">
        <f>Table22457891011234567891011121314151617181920212223242526272829303132333438244454647484950515253626364656667686970345678[[#This Row],[PEMBULATAN]]*O95</f>
        <v>15620.220000000001</v>
      </c>
    </row>
    <row r="96" spans="1:16" ht="24" customHeight="1" x14ac:dyDescent="0.2">
      <c r="A96" s="13"/>
      <c r="B96" s="73"/>
      <c r="C96" s="71" t="s">
        <v>2639</v>
      </c>
      <c r="D96" s="76" t="s">
        <v>56</v>
      </c>
      <c r="E96" s="12">
        <v>44525</v>
      </c>
      <c r="F96" s="74" t="s">
        <v>58</v>
      </c>
      <c r="G96" s="12">
        <v>44529</v>
      </c>
      <c r="H96" s="75" t="s">
        <v>2534</v>
      </c>
      <c r="I96" s="15">
        <v>51</v>
      </c>
      <c r="J96" s="15">
        <v>48</v>
      </c>
      <c r="K96" s="15">
        <v>11</v>
      </c>
      <c r="L96" s="15">
        <v>6</v>
      </c>
      <c r="M96" s="79">
        <v>6.7320000000000002</v>
      </c>
      <c r="N96" s="94">
        <v>6.7320000000000002</v>
      </c>
      <c r="O96" s="63">
        <v>2530</v>
      </c>
      <c r="P96" s="64">
        <f>Table22457891011234567891011121314151617181920212223242526272829303132333438244454647484950515253626364656667686970345678[[#This Row],[PEMBULATAN]]*O96</f>
        <v>17031.96</v>
      </c>
    </row>
    <row r="97" spans="1:16" ht="24" customHeight="1" x14ac:dyDescent="0.2">
      <c r="A97" s="13"/>
      <c r="B97" s="73"/>
      <c r="C97" s="71" t="s">
        <v>2640</v>
      </c>
      <c r="D97" s="76" t="s">
        <v>56</v>
      </c>
      <c r="E97" s="12">
        <v>44525</v>
      </c>
      <c r="F97" s="74" t="s">
        <v>58</v>
      </c>
      <c r="G97" s="12">
        <v>44529</v>
      </c>
      <c r="H97" s="75" t="s">
        <v>2534</v>
      </c>
      <c r="I97" s="15">
        <v>88</v>
      </c>
      <c r="J97" s="15">
        <v>48</v>
      </c>
      <c r="K97" s="15">
        <v>33</v>
      </c>
      <c r="L97" s="15">
        <v>27</v>
      </c>
      <c r="M97" s="79">
        <v>34.847999999999999</v>
      </c>
      <c r="N97" s="94">
        <v>34.847999999999999</v>
      </c>
      <c r="O97" s="63">
        <v>2530</v>
      </c>
      <c r="P97" s="64">
        <f>Table22457891011234567891011121314151617181920212223242526272829303132333438244454647484950515253626364656667686970345678[[#This Row],[PEMBULATAN]]*O97</f>
        <v>88165.440000000002</v>
      </c>
    </row>
    <row r="98" spans="1:16" ht="24" customHeight="1" x14ac:dyDescent="0.2">
      <c r="A98" s="13"/>
      <c r="B98" s="73"/>
      <c r="C98" s="71" t="s">
        <v>2641</v>
      </c>
      <c r="D98" s="76" t="s">
        <v>56</v>
      </c>
      <c r="E98" s="12">
        <v>44525</v>
      </c>
      <c r="F98" s="74" t="s">
        <v>58</v>
      </c>
      <c r="G98" s="12">
        <v>44529</v>
      </c>
      <c r="H98" s="75" t="s">
        <v>2534</v>
      </c>
      <c r="I98" s="15">
        <v>88</v>
      </c>
      <c r="J98" s="15">
        <v>49</v>
      </c>
      <c r="K98" s="15">
        <v>31</v>
      </c>
      <c r="L98" s="15">
        <v>24</v>
      </c>
      <c r="M98" s="79">
        <v>33.417999999999999</v>
      </c>
      <c r="N98" s="94">
        <v>34</v>
      </c>
      <c r="O98" s="63">
        <v>2530</v>
      </c>
      <c r="P98" s="64">
        <f>Table22457891011234567891011121314151617181920212223242526272829303132333438244454647484950515253626364656667686970345678[[#This Row],[PEMBULATAN]]*O98</f>
        <v>86020</v>
      </c>
    </row>
    <row r="99" spans="1:16" ht="24" customHeight="1" x14ac:dyDescent="0.2">
      <c r="A99" s="13"/>
      <c r="B99" s="73"/>
      <c r="C99" s="71" t="s">
        <v>2642</v>
      </c>
      <c r="D99" s="76" t="s">
        <v>56</v>
      </c>
      <c r="E99" s="12">
        <v>44525</v>
      </c>
      <c r="F99" s="74" t="s">
        <v>58</v>
      </c>
      <c r="G99" s="12">
        <v>44529</v>
      </c>
      <c r="H99" s="75" t="s">
        <v>2534</v>
      </c>
      <c r="I99" s="15">
        <v>100</v>
      </c>
      <c r="J99" s="15">
        <v>61</v>
      </c>
      <c r="K99" s="15">
        <v>32</v>
      </c>
      <c r="L99" s="15">
        <v>25</v>
      </c>
      <c r="M99" s="79">
        <v>48.8</v>
      </c>
      <c r="N99" s="94">
        <v>48.8</v>
      </c>
      <c r="O99" s="63">
        <v>2530</v>
      </c>
      <c r="P99" s="64">
        <f>Table22457891011234567891011121314151617181920212223242526272829303132333438244454647484950515253626364656667686970345678[[#This Row],[PEMBULATAN]]*O99</f>
        <v>123464</v>
      </c>
    </row>
    <row r="100" spans="1:16" ht="24" customHeight="1" x14ac:dyDescent="0.2">
      <c r="A100" s="13"/>
      <c r="B100" s="73"/>
      <c r="C100" s="71" t="s">
        <v>2643</v>
      </c>
      <c r="D100" s="76" t="s">
        <v>56</v>
      </c>
      <c r="E100" s="12">
        <v>44525</v>
      </c>
      <c r="F100" s="74" t="s">
        <v>58</v>
      </c>
      <c r="G100" s="12">
        <v>44529</v>
      </c>
      <c r="H100" s="75" t="s">
        <v>2534</v>
      </c>
      <c r="I100" s="15">
        <v>74</v>
      </c>
      <c r="J100" s="15">
        <v>61</v>
      </c>
      <c r="K100" s="15">
        <v>11</v>
      </c>
      <c r="L100" s="15">
        <v>13</v>
      </c>
      <c r="M100" s="79">
        <v>12.413500000000001</v>
      </c>
      <c r="N100" s="94">
        <v>14</v>
      </c>
      <c r="O100" s="63">
        <v>2530</v>
      </c>
      <c r="P100" s="64">
        <f>Table22457891011234567891011121314151617181920212223242526272829303132333438244454647484950515253626364656667686970345678[[#This Row],[PEMBULATAN]]*O100</f>
        <v>35420</v>
      </c>
    </row>
    <row r="101" spans="1:16" ht="24" customHeight="1" x14ac:dyDescent="0.2">
      <c r="A101" s="13"/>
      <c r="B101" s="73"/>
      <c r="C101" s="71" t="s">
        <v>2644</v>
      </c>
      <c r="D101" s="76" t="s">
        <v>56</v>
      </c>
      <c r="E101" s="12">
        <v>44525</v>
      </c>
      <c r="F101" s="74" t="s">
        <v>58</v>
      </c>
      <c r="G101" s="12">
        <v>44529</v>
      </c>
      <c r="H101" s="75" t="s">
        <v>2534</v>
      </c>
      <c r="I101" s="15">
        <v>65</v>
      </c>
      <c r="J101" s="15">
        <v>61</v>
      </c>
      <c r="K101" s="15">
        <v>20</v>
      </c>
      <c r="L101" s="15">
        <v>10</v>
      </c>
      <c r="M101" s="79">
        <v>19.824999999999999</v>
      </c>
      <c r="N101" s="94">
        <v>19.824999999999999</v>
      </c>
      <c r="O101" s="63">
        <v>2530</v>
      </c>
      <c r="P101" s="64">
        <f>Table22457891011234567891011121314151617181920212223242526272829303132333438244454647484950515253626364656667686970345678[[#This Row],[PEMBULATAN]]*O101</f>
        <v>50157.25</v>
      </c>
    </row>
    <row r="102" spans="1:16" ht="24" customHeight="1" x14ac:dyDescent="0.2">
      <c r="A102" s="13"/>
      <c r="B102" s="73"/>
      <c r="C102" s="71" t="s">
        <v>2645</v>
      </c>
      <c r="D102" s="76" t="s">
        <v>56</v>
      </c>
      <c r="E102" s="12">
        <v>44525</v>
      </c>
      <c r="F102" s="74" t="s">
        <v>58</v>
      </c>
      <c r="G102" s="12">
        <v>44529</v>
      </c>
      <c r="H102" s="75" t="s">
        <v>2534</v>
      </c>
      <c r="I102" s="15">
        <v>91</v>
      </c>
      <c r="J102" s="15">
        <v>53</v>
      </c>
      <c r="K102" s="15">
        <v>38</v>
      </c>
      <c r="L102" s="15">
        <v>24</v>
      </c>
      <c r="M102" s="79">
        <v>45.8185</v>
      </c>
      <c r="N102" s="94">
        <v>45.8185</v>
      </c>
      <c r="O102" s="63">
        <v>2530</v>
      </c>
      <c r="P102" s="64">
        <f>Table22457891011234567891011121314151617181920212223242526272829303132333438244454647484950515253626364656667686970345678[[#This Row],[PEMBULATAN]]*O102</f>
        <v>115920.80500000001</v>
      </c>
    </row>
    <row r="103" spans="1:16" ht="24" customHeight="1" x14ac:dyDescent="0.2">
      <c r="A103" s="13"/>
      <c r="B103" s="73"/>
      <c r="C103" s="71" t="s">
        <v>2646</v>
      </c>
      <c r="D103" s="76" t="s">
        <v>56</v>
      </c>
      <c r="E103" s="12">
        <v>44525</v>
      </c>
      <c r="F103" s="74" t="s">
        <v>58</v>
      </c>
      <c r="G103" s="12">
        <v>44529</v>
      </c>
      <c r="H103" s="75" t="s">
        <v>2534</v>
      </c>
      <c r="I103" s="15">
        <v>46</v>
      </c>
      <c r="J103" s="15">
        <v>31</v>
      </c>
      <c r="K103" s="15">
        <v>28</v>
      </c>
      <c r="L103" s="15">
        <v>10</v>
      </c>
      <c r="M103" s="79">
        <v>9.9819999999999993</v>
      </c>
      <c r="N103" s="94">
        <v>10</v>
      </c>
      <c r="O103" s="63">
        <v>2530</v>
      </c>
      <c r="P103" s="64">
        <f>Table22457891011234567891011121314151617181920212223242526272829303132333438244454647484950515253626364656667686970345678[[#This Row],[PEMBULATAN]]*O103</f>
        <v>25300</v>
      </c>
    </row>
    <row r="104" spans="1:16" ht="24" customHeight="1" x14ac:dyDescent="0.2">
      <c r="A104" s="13"/>
      <c r="B104" s="73"/>
      <c r="C104" s="71" t="s">
        <v>2647</v>
      </c>
      <c r="D104" s="76" t="s">
        <v>56</v>
      </c>
      <c r="E104" s="12">
        <v>44525</v>
      </c>
      <c r="F104" s="74" t="s">
        <v>58</v>
      </c>
      <c r="G104" s="12">
        <v>44529</v>
      </c>
      <c r="H104" s="75" t="s">
        <v>2534</v>
      </c>
      <c r="I104" s="15">
        <v>86</v>
      </c>
      <c r="J104" s="15">
        <v>53</v>
      </c>
      <c r="K104" s="15">
        <v>33</v>
      </c>
      <c r="L104" s="15">
        <v>28</v>
      </c>
      <c r="M104" s="79">
        <v>37.603499999999997</v>
      </c>
      <c r="N104" s="94">
        <v>37.603499999999997</v>
      </c>
      <c r="O104" s="63">
        <v>2530</v>
      </c>
      <c r="P104" s="64">
        <f>Table22457891011234567891011121314151617181920212223242526272829303132333438244454647484950515253626364656667686970345678[[#This Row],[PEMBULATAN]]*O104</f>
        <v>95136.854999999996</v>
      </c>
    </row>
    <row r="105" spans="1:16" ht="24" customHeight="1" x14ac:dyDescent="0.2">
      <c r="A105" s="13"/>
      <c r="B105" s="73"/>
      <c r="C105" s="71" t="s">
        <v>2648</v>
      </c>
      <c r="D105" s="76" t="s">
        <v>56</v>
      </c>
      <c r="E105" s="12">
        <v>44525</v>
      </c>
      <c r="F105" s="74" t="s">
        <v>58</v>
      </c>
      <c r="G105" s="12">
        <v>44529</v>
      </c>
      <c r="H105" s="75" t="s">
        <v>2534</v>
      </c>
      <c r="I105" s="15">
        <v>72</v>
      </c>
      <c r="J105" s="15">
        <v>51</v>
      </c>
      <c r="K105" s="15">
        <v>21</v>
      </c>
      <c r="L105" s="15">
        <v>5</v>
      </c>
      <c r="M105" s="79">
        <v>19.277999999999999</v>
      </c>
      <c r="N105" s="94">
        <v>19.277999999999999</v>
      </c>
      <c r="O105" s="63">
        <v>2530</v>
      </c>
      <c r="P105" s="64">
        <f>Table22457891011234567891011121314151617181920212223242526272829303132333438244454647484950515253626364656667686970345678[[#This Row],[PEMBULATAN]]*O105</f>
        <v>48773.34</v>
      </c>
    </row>
    <row r="106" spans="1:16" ht="24" customHeight="1" x14ac:dyDescent="0.2">
      <c r="A106" s="13"/>
      <c r="B106" s="73"/>
      <c r="C106" s="71" t="s">
        <v>2649</v>
      </c>
      <c r="D106" s="76" t="s">
        <v>56</v>
      </c>
      <c r="E106" s="12">
        <v>44525</v>
      </c>
      <c r="F106" s="74" t="s">
        <v>58</v>
      </c>
      <c r="G106" s="12">
        <v>44529</v>
      </c>
      <c r="H106" s="75" t="s">
        <v>2534</v>
      </c>
      <c r="I106" s="15">
        <v>63</v>
      </c>
      <c r="J106" s="15">
        <v>41</v>
      </c>
      <c r="K106" s="15">
        <v>28</v>
      </c>
      <c r="L106" s="15">
        <v>8</v>
      </c>
      <c r="M106" s="79">
        <v>18.081</v>
      </c>
      <c r="N106" s="94">
        <v>18.081</v>
      </c>
      <c r="O106" s="63">
        <v>2530</v>
      </c>
      <c r="P106" s="64">
        <f>Table22457891011234567891011121314151617181920212223242526272829303132333438244454647484950515253626364656667686970345678[[#This Row],[PEMBULATAN]]*O106</f>
        <v>45744.93</v>
      </c>
    </row>
    <row r="107" spans="1:16" ht="24" customHeight="1" x14ac:dyDescent="0.2">
      <c r="A107" s="13"/>
      <c r="B107" s="73"/>
      <c r="C107" s="71" t="s">
        <v>2650</v>
      </c>
      <c r="D107" s="76" t="s">
        <v>56</v>
      </c>
      <c r="E107" s="12">
        <v>44525</v>
      </c>
      <c r="F107" s="74" t="s">
        <v>58</v>
      </c>
      <c r="G107" s="12">
        <v>44529</v>
      </c>
      <c r="H107" s="75" t="s">
        <v>2534</v>
      </c>
      <c r="I107" s="15">
        <v>85</v>
      </c>
      <c r="J107" s="15">
        <v>41</v>
      </c>
      <c r="K107" s="15">
        <v>21</v>
      </c>
      <c r="L107" s="15">
        <v>8</v>
      </c>
      <c r="M107" s="79">
        <v>18.296250000000001</v>
      </c>
      <c r="N107" s="94">
        <v>18.296250000000001</v>
      </c>
      <c r="O107" s="63">
        <v>2530</v>
      </c>
      <c r="P107" s="64">
        <f>Table22457891011234567891011121314151617181920212223242526272829303132333438244454647484950515253626364656667686970345678[[#This Row],[PEMBULATAN]]*O107</f>
        <v>46289.512500000004</v>
      </c>
    </row>
    <row r="108" spans="1:16" ht="24" customHeight="1" x14ac:dyDescent="0.2">
      <c r="A108" s="13"/>
      <c r="B108" s="73"/>
      <c r="C108" s="71" t="s">
        <v>2651</v>
      </c>
      <c r="D108" s="76" t="s">
        <v>56</v>
      </c>
      <c r="E108" s="12">
        <v>44525</v>
      </c>
      <c r="F108" s="74" t="s">
        <v>58</v>
      </c>
      <c r="G108" s="12">
        <v>44529</v>
      </c>
      <c r="H108" s="75" t="s">
        <v>2534</v>
      </c>
      <c r="I108" s="15">
        <v>84</v>
      </c>
      <c r="J108" s="15">
        <v>40</v>
      </c>
      <c r="K108" s="15">
        <v>38</v>
      </c>
      <c r="L108" s="15">
        <v>20</v>
      </c>
      <c r="M108" s="79">
        <v>31.92</v>
      </c>
      <c r="N108" s="94">
        <v>31.92</v>
      </c>
      <c r="O108" s="63">
        <v>2530</v>
      </c>
      <c r="P108" s="64">
        <f>Table22457891011234567891011121314151617181920212223242526272829303132333438244454647484950515253626364656667686970345678[[#This Row],[PEMBULATAN]]*O108</f>
        <v>80757.600000000006</v>
      </c>
    </row>
    <row r="109" spans="1:16" ht="24" customHeight="1" x14ac:dyDescent="0.2">
      <c r="A109" s="13"/>
      <c r="B109" s="73"/>
      <c r="C109" s="71" t="s">
        <v>2652</v>
      </c>
      <c r="D109" s="76" t="s">
        <v>56</v>
      </c>
      <c r="E109" s="12">
        <v>44525</v>
      </c>
      <c r="F109" s="74" t="s">
        <v>58</v>
      </c>
      <c r="G109" s="12">
        <v>44529</v>
      </c>
      <c r="H109" s="75" t="s">
        <v>2534</v>
      </c>
      <c r="I109" s="15">
        <v>75</v>
      </c>
      <c r="J109" s="15">
        <v>51</v>
      </c>
      <c r="K109" s="15">
        <v>25</v>
      </c>
      <c r="L109" s="15">
        <v>10</v>
      </c>
      <c r="M109" s="79">
        <v>23.90625</v>
      </c>
      <c r="N109" s="94">
        <v>23.90625</v>
      </c>
      <c r="O109" s="63">
        <v>2530</v>
      </c>
      <c r="P109" s="64">
        <f>Table22457891011234567891011121314151617181920212223242526272829303132333438244454647484950515253626364656667686970345678[[#This Row],[PEMBULATAN]]*O109</f>
        <v>60482.8125</v>
      </c>
    </row>
    <row r="110" spans="1:16" ht="24" customHeight="1" x14ac:dyDescent="0.2">
      <c r="A110" s="13"/>
      <c r="B110" s="73"/>
      <c r="C110" s="71" t="s">
        <v>2653</v>
      </c>
      <c r="D110" s="76" t="s">
        <v>56</v>
      </c>
      <c r="E110" s="12">
        <v>44525</v>
      </c>
      <c r="F110" s="74" t="s">
        <v>58</v>
      </c>
      <c r="G110" s="12">
        <v>44529</v>
      </c>
      <c r="H110" s="75" t="s">
        <v>2534</v>
      </c>
      <c r="I110" s="15">
        <v>64</v>
      </c>
      <c r="J110" s="15">
        <v>64</v>
      </c>
      <c r="K110" s="15">
        <v>18</v>
      </c>
      <c r="L110" s="15">
        <v>9</v>
      </c>
      <c r="M110" s="79">
        <v>18.431999999999999</v>
      </c>
      <c r="N110" s="94">
        <v>19</v>
      </c>
      <c r="O110" s="63">
        <v>2530</v>
      </c>
      <c r="P110" s="64">
        <f>Table22457891011234567891011121314151617181920212223242526272829303132333438244454647484950515253626364656667686970345678[[#This Row],[PEMBULATAN]]*O110</f>
        <v>48070</v>
      </c>
    </row>
    <row r="111" spans="1:16" ht="24" customHeight="1" x14ac:dyDescent="0.2">
      <c r="A111" s="13"/>
      <c r="B111" s="73"/>
      <c r="C111" s="71" t="s">
        <v>2654</v>
      </c>
      <c r="D111" s="76" t="s">
        <v>56</v>
      </c>
      <c r="E111" s="12">
        <v>44525</v>
      </c>
      <c r="F111" s="74" t="s">
        <v>58</v>
      </c>
      <c r="G111" s="12">
        <v>44529</v>
      </c>
      <c r="H111" s="75" t="s">
        <v>2534</v>
      </c>
      <c r="I111" s="15">
        <v>154</v>
      </c>
      <c r="J111" s="15">
        <v>26</v>
      </c>
      <c r="K111" s="15">
        <v>6</v>
      </c>
      <c r="L111" s="15">
        <v>2</v>
      </c>
      <c r="M111" s="79">
        <v>6.0060000000000002</v>
      </c>
      <c r="N111" s="94">
        <v>6.0060000000000002</v>
      </c>
      <c r="O111" s="63">
        <v>2530</v>
      </c>
      <c r="P111" s="64">
        <f>Table22457891011234567891011121314151617181920212223242526272829303132333438244454647484950515253626364656667686970345678[[#This Row],[PEMBULATAN]]*O111</f>
        <v>15195.18</v>
      </c>
    </row>
    <row r="112" spans="1:16" ht="24" customHeight="1" x14ac:dyDescent="0.2">
      <c r="A112" s="13"/>
      <c r="B112" s="73"/>
      <c r="C112" s="71" t="s">
        <v>2655</v>
      </c>
      <c r="D112" s="76" t="s">
        <v>56</v>
      </c>
      <c r="E112" s="12">
        <v>44525</v>
      </c>
      <c r="F112" s="74" t="s">
        <v>58</v>
      </c>
      <c r="G112" s="12">
        <v>44529</v>
      </c>
      <c r="H112" s="75" t="s">
        <v>2534</v>
      </c>
      <c r="I112" s="15">
        <v>84</v>
      </c>
      <c r="J112" s="15">
        <v>52</v>
      </c>
      <c r="K112" s="15">
        <v>22</v>
      </c>
      <c r="L112" s="15">
        <v>8</v>
      </c>
      <c r="M112" s="79">
        <v>24.024000000000001</v>
      </c>
      <c r="N112" s="94">
        <v>24.024000000000001</v>
      </c>
      <c r="O112" s="63">
        <v>2530</v>
      </c>
      <c r="P112" s="64">
        <f>Table22457891011234567891011121314151617181920212223242526272829303132333438244454647484950515253626364656667686970345678[[#This Row],[PEMBULATAN]]*O112</f>
        <v>60780.72</v>
      </c>
    </row>
    <row r="113" spans="1:16" ht="24" customHeight="1" x14ac:dyDescent="0.2">
      <c r="A113" s="13"/>
      <c r="B113" s="73"/>
      <c r="C113" s="71" t="s">
        <v>2656</v>
      </c>
      <c r="D113" s="76" t="s">
        <v>56</v>
      </c>
      <c r="E113" s="12">
        <v>44525</v>
      </c>
      <c r="F113" s="74" t="s">
        <v>58</v>
      </c>
      <c r="G113" s="12">
        <v>44529</v>
      </c>
      <c r="H113" s="75" t="s">
        <v>2534</v>
      </c>
      <c r="I113" s="15">
        <v>95</v>
      </c>
      <c r="J113" s="15">
        <v>54</v>
      </c>
      <c r="K113" s="15">
        <v>31</v>
      </c>
      <c r="L113" s="15">
        <v>24</v>
      </c>
      <c r="M113" s="79">
        <v>39.7575</v>
      </c>
      <c r="N113" s="94">
        <v>39.7575</v>
      </c>
      <c r="O113" s="63">
        <v>2530</v>
      </c>
      <c r="P113" s="64">
        <f>Table22457891011234567891011121314151617181920212223242526272829303132333438244454647484950515253626364656667686970345678[[#This Row],[PEMBULATAN]]*O113</f>
        <v>100586.47500000001</v>
      </c>
    </row>
    <row r="114" spans="1:16" ht="24" customHeight="1" x14ac:dyDescent="0.2">
      <c r="A114" s="13"/>
      <c r="B114" s="73"/>
      <c r="C114" s="71" t="s">
        <v>2657</v>
      </c>
      <c r="D114" s="76" t="s">
        <v>56</v>
      </c>
      <c r="E114" s="12">
        <v>44525</v>
      </c>
      <c r="F114" s="74" t="s">
        <v>58</v>
      </c>
      <c r="G114" s="12">
        <v>44529</v>
      </c>
      <c r="H114" s="75" t="s">
        <v>2534</v>
      </c>
      <c r="I114" s="15">
        <v>70</v>
      </c>
      <c r="J114" s="15">
        <v>54</v>
      </c>
      <c r="K114" s="15">
        <v>15</v>
      </c>
      <c r="L114" s="15">
        <v>5</v>
      </c>
      <c r="M114" s="79">
        <v>14.175000000000001</v>
      </c>
      <c r="N114" s="94">
        <v>14.175000000000001</v>
      </c>
      <c r="O114" s="63">
        <v>2530</v>
      </c>
      <c r="P114" s="64">
        <f>Table22457891011234567891011121314151617181920212223242526272829303132333438244454647484950515253626364656667686970345678[[#This Row],[PEMBULATAN]]*O114</f>
        <v>35862.75</v>
      </c>
    </row>
    <row r="115" spans="1:16" ht="24" customHeight="1" x14ac:dyDescent="0.2">
      <c r="A115" s="13"/>
      <c r="B115" s="73"/>
      <c r="C115" s="71" t="s">
        <v>2658</v>
      </c>
      <c r="D115" s="76" t="s">
        <v>56</v>
      </c>
      <c r="E115" s="12">
        <v>44525</v>
      </c>
      <c r="F115" s="74" t="s">
        <v>58</v>
      </c>
      <c r="G115" s="12">
        <v>44529</v>
      </c>
      <c r="H115" s="75" t="s">
        <v>2534</v>
      </c>
      <c r="I115" s="15">
        <v>71</v>
      </c>
      <c r="J115" s="15">
        <v>41</v>
      </c>
      <c r="K115" s="15">
        <v>20</v>
      </c>
      <c r="L115" s="15">
        <v>7</v>
      </c>
      <c r="M115" s="79">
        <v>14.555</v>
      </c>
      <c r="N115" s="94">
        <v>14.555</v>
      </c>
      <c r="O115" s="63">
        <v>2530</v>
      </c>
      <c r="P115" s="64">
        <f>Table22457891011234567891011121314151617181920212223242526272829303132333438244454647484950515253626364656667686970345678[[#This Row],[PEMBULATAN]]*O115</f>
        <v>36824.15</v>
      </c>
    </row>
    <row r="116" spans="1:16" ht="24" customHeight="1" x14ac:dyDescent="0.2">
      <c r="A116" s="13"/>
      <c r="B116" s="73"/>
      <c r="C116" s="71" t="s">
        <v>2659</v>
      </c>
      <c r="D116" s="76" t="s">
        <v>56</v>
      </c>
      <c r="E116" s="12">
        <v>44525</v>
      </c>
      <c r="F116" s="74" t="s">
        <v>58</v>
      </c>
      <c r="G116" s="12">
        <v>44529</v>
      </c>
      <c r="H116" s="75" t="s">
        <v>2534</v>
      </c>
      <c r="I116" s="15">
        <v>34</v>
      </c>
      <c r="J116" s="15">
        <v>15</v>
      </c>
      <c r="K116" s="15">
        <v>9</v>
      </c>
      <c r="L116" s="15">
        <v>1</v>
      </c>
      <c r="M116" s="79">
        <v>1.1475</v>
      </c>
      <c r="N116" s="94">
        <v>1.1475</v>
      </c>
      <c r="O116" s="63">
        <v>2530</v>
      </c>
      <c r="P116" s="64">
        <f>Table22457891011234567891011121314151617181920212223242526272829303132333438244454647484950515253626364656667686970345678[[#This Row],[PEMBULATAN]]*O116</f>
        <v>2903.1749999999997</v>
      </c>
    </row>
    <row r="117" spans="1:16" ht="24" customHeight="1" x14ac:dyDescent="0.2">
      <c r="A117" s="13"/>
      <c r="B117" s="73"/>
      <c r="C117" s="71" t="s">
        <v>2660</v>
      </c>
      <c r="D117" s="76" t="s">
        <v>56</v>
      </c>
      <c r="E117" s="12">
        <v>44525</v>
      </c>
      <c r="F117" s="74" t="s">
        <v>58</v>
      </c>
      <c r="G117" s="12">
        <v>44529</v>
      </c>
      <c r="H117" s="75" t="s">
        <v>2534</v>
      </c>
      <c r="I117" s="15">
        <v>33</v>
      </c>
      <c r="J117" s="15">
        <v>21</v>
      </c>
      <c r="K117" s="15">
        <v>10</v>
      </c>
      <c r="L117" s="15">
        <v>1</v>
      </c>
      <c r="M117" s="79">
        <v>1.7324999999999999</v>
      </c>
      <c r="N117" s="94">
        <v>1.7324999999999999</v>
      </c>
      <c r="O117" s="63">
        <v>2530</v>
      </c>
      <c r="P117" s="64">
        <f>Table22457891011234567891011121314151617181920212223242526272829303132333438244454647484950515253626364656667686970345678[[#This Row],[PEMBULATAN]]*O117</f>
        <v>4383.2249999999995</v>
      </c>
    </row>
    <row r="118" spans="1:16" ht="24" customHeight="1" x14ac:dyDescent="0.2">
      <c r="A118" s="13"/>
      <c r="B118" s="73"/>
      <c r="C118" s="71" t="s">
        <v>2661</v>
      </c>
      <c r="D118" s="76" t="s">
        <v>56</v>
      </c>
      <c r="E118" s="12">
        <v>44525</v>
      </c>
      <c r="F118" s="74" t="s">
        <v>58</v>
      </c>
      <c r="G118" s="12">
        <v>44529</v>
      </c>
      <c r="H118" s="75" t="s">
        <v>2534</v>
      </c>
      <c r="I118" s="15">
        <v>71</v>
      </c>
      <c r="J118" s="15">
        <v>40</v>
      </c>
      <c r="K118" s="15">
        <v>16</v>
      </c>
      <c r="L118" s="15">
        <v>9</v>
      </c>
      <c r="M118" s="79">
        <v>11.36</v>
      </c>
      <c r="N118" s="94">
        <v>12</v>
      </c>
      <c r="O118" s="63">
        <v>2530</v>
      </c>
      <c r="P118" s="64">
        <f>Table22457891011234567891011121314151617181920212223242526272829303132333438244454647484950515253626364656667686970345678[[#This Row],[PEMBULATAN]]*O118</f>
        <v>30360</v>
      </c>
    </row>
    <row r="119" spans="1:16" ht="24" customHeight="1" x14ac:dyDescent="0.2">
      <c r="A119" s="13"/>
      <c r="B119" s="73"/>
      <c r="C119" s="71" t="s">
        <v>2662</v>
      </c>
      <c r="D119" s="76" t="s">
        <v>56</v>
      </c>
      <c r="E119" s="12">
        <v>44525</v>
      </c>
      <c r="F119" s="74" t="s">
        <v>58</v>
      </c>
      <c r="G119" s="12">
        <v>44529</v>
      </c>
      <c r="H119" s="75" t="s">
        <v>2534</v>
      </c>
      <c r="I119" s="15">
        <v>71</v>
      </c>
      <c r="J119" s="15">
        <v>53</v>
      </c>
      <c r="K119" s="15">
        <v>20</v>
      </c>
      <c r="L119" s="15">
        <v>13</v>
      </c>
      <c r="M119" s="79">
        <v>18.815000000000001</v>
      </c>
      <c r="N119" s="94">
        <v>18.815000000000001</v>
      </c>
      <c r="O119" s="63">
        <v>2530</v>
      </c>
      <c r="P119" s="64">
        <f>Table22457891011234567891011121314151617181920212223242526272829303132333438244454647484950515253626364656667686970345678[[#This Row],[PEMBULATAN]]*O119</f>
        <v>47601.950000000004</v>
      </c>
    </row>
    <row r="120" spans="1:16" ht="24" customHeight="1" x14ac:dyDescent="0.2">
      <c r="A120" s="13"/>
      <c r="B120" s="73"/>
      <c r="C120" s="71" t="s">
        <v>2663</v>
      </c>
      <c r="D120" s="76" t="s">
        <v>56</v>
      </c>
      <c r="E120" s="12">
        <v>44525</v>
      </c>
      <c r="F120" s="74" t="s">
        <v>58</v>
      </c>
      <c r="G120" s="12">
        <v>44529</v>
      </c>
      <c r="H120" s="75" t="s">
        <v>2534</v>
      </c>
      <c r="I120" s="15">
        <v>65</v>
      </c>
      <c r="J120" s="15">
        <v>52</v>
      </c>
      <c r="K120" s="15">
        <v>18</v>
      </c>
      <c r="L120" s="15">
        <v>9</v>
      </c>
      <c r="M120" s="79">
        <v>15.21</v>
      </c>
      <c r="N120" s="94">
        <v>15.21</v>
      </c>
      <c r="O120" s="63">
        <v>2530</v>
      </c>
      <c r="P120" s="64">
        <f>Table22457891011234567891011121314151617181920212223242526272829303132333438244454647484950515253626364656667686970345678[[#This Row],[PEMBULATAN]]*O120</f>
        <v>38481.300000000003</v>
      </c>
    </row>
    <row r="121" spans="1:16" ht="24" customHeight="1" x14ac:dyDescent="0.2">
      <c r="A121" s="13"/>
      <c r="B121" s="73"/>
      <c r="C121" s="71" t="s">
        <v>2664</v>
      </c>
      <c r="D121" s="76" t="s">
        <v>56</v>
      </c>
      <c r="E121" s="12">
        <v>44525</v>
      </c>
      <c r="F121" s="74" t="s">
        <v>58</v>
      </c>
      <c r="G121" s="12">
        <v>44529</v>
      </c>
      <c r="H121" s="75" t="s">
        <v>2534</v>
      </c>
      <c r="I121" s="15">
        <v>84</v>
      </c>
      <c r="J121" s="15">
        <v>51</v>
      </c>
      <c r="K121" s="15">
        <v>34</v>
      </c>
      <c r="L121" s="15">
        <v>21</v>
      </c>
      <c r="M121" s="79">
        <v>36.414000000000001</v>
      </c>
      <c r="N121" s="94">
        <v>37</v>
      </c>
      <c r="O121" s="63">
        <v>2530</v>
      </c>
      <c r="P121" s="64">
        <f>Table22457891011234567891011121314151617181920212223242526272829303132333438244454647484950515253626364656667686970345678[[#This Row],[PEMBULATAN]]*O121</f>
        <v>93610</v>
      </c>
    </row>
    <row r="122" spans="1:16" ht="24" customHeight="1" x14ac:dyDescent="0.2">
      <c r="A122" s="13"/>
      <c r="B122" s="73"/>
      <c r="C122" s="71" t="s">
        <v>2665</v>
      </c>
      <c r="D122" s="76" t="s">
        <v>56</v>
      </c>
      <c r="E122" s="12">
        <v>44525</v>
      </c>
      <c r="F122" s="74" t="s">
        <v>58</v>
      </c>
      <c r="G122" s="12">
        <v>44529</v>
      </c>
      <c r="H122" s="75" t="s">
        <v>2534</v>
      </c>
      <c r="I122" s="15">
        <v>46</v>
      </c>
      <c r="J122" s="15">
        <v>36</v>
      </c>
      <c r="K122" s="15">
        <v>13</v>
      </c>
      <c r="L122" s="15">
        <v>2</v>
      </c>
      <c r="M122" s="79">
        <v>5.3819999999999997</v>
      </c>
      <c r="N122" s="94">
        <v>6</v>
      </c>
      <c r="O122" s="63">
        <v>2530</v>
      </c>
      <c r="P122" s="64">
        <f>Table22457891011234567891011121314151617181920212223242526272829303132333438244454647484950515253626364656667686970345678[[#This Row],[PEMBULATAN]]*O122</f>
        <v>15180</v>
      </c>
    </row>
    <row r="123" spans="1:16" ht="24" customHeight="1" x14ac:dyDescent="0.2">
      <c r="A123" s="13"/>
      <c r="B123" s="73"/>
      <c r="C123" s="71" t="s">
        <v>2666</v>
      </c>
      <c r="D123" s="76" t="s">
        <v>56</v>
      </c>
      <c r="E123" s="12">
        <v>44525</v>
      </c>
      <c r="F123" s="74" t="s">
        <v>58</v>
      </c>
      <c r="G123" s="12">
        <v>44529</v>
      </c>
      <c r="H123" s="75" t="s">
        <v>2534</v>
      </c>
      <c r="I123" s="15">
        <v>61</v>
      </c>
      <c r="J123" s="15">
        <v>52</v>
      </c>
      <c r="K123" s="15">
        <v>20</v>
      </c>
      <c r="L123" s="15">
        <v>9</v>
      </c>
      <c r="M123" s="79">
        <v>15.86</v>
      </c>
      <c r="N123" s="94">
        <v>15.86</v>
      </c>
      <c r="O123" s="63">
        <v>2530</v>
      </c>
      <c r="P123" s="64">
        <f>Table22457891011234567891011121314151617181920212223242526272829303132333438244454647484950515253626364656667686970345678[[#This Row],[PEMBULATAN]]*O123</f>
        <v>40125.799999999996</v>
      </c>
    </row>
    <row r="124" spans="1:16" ht="24" customHeight="1" x14ac:dyDescent="0.2">
      <c r="A124" s="13"/>
      <c r="B124" s="73"/>
      <c r="C124" s="71" t="s">
        <v>2667</v>
      </c>
      <c r="D124" s="76" t="s">
        <v>56</v>
      </c>
      <c r="E124" s="12">
        <v>44525</v>
      </c>
      <c r="F124" s="74" t="s">
        <v>58</v>
      </c>
      <c r="G124" s="12">
        <v>44529</v>
      </c>
      <c r="H124" s="75" t="s">
        <v>2534</v>
      </c>
      <c r="I124" s="15">
        <v>91</v>
      </c>
      <c r="J124" s="15">
        <v>62</v>
      </c>
      <c r="K124" s="15">
        <v>26</v>
      </c>
      <c r="L124" s="15">
        <v>11</v>
      </c>
      <c r="M124" s="79">
        <v>36.673000000000002</v>
      </c>
      <c r="N124" s="94">
        <v>36.673000000000002</v>
      </c>
      <c r="O124" s="63">
        <v>2530</v>
      </c>
      <c r="P124" s="64">
        <f>Table22457891011234567891011121314151617181920212223242526272829303132333438244454647484950515253626364656667686970345678[[#This Row],[PEMBULATAN]]*O124</f>
        <v>92782.69</v>
      </c>
    </row>
    <row r="125" spans="1:16" ht="24" customHeight="1" x14ac:dyDescent="0.2">
      <c r="A125" s="13"/>
      <c r="B125" s="73"/>
      <c r="C125" s="71" t="s">
        <v>2668</v>
      </c>
      <c r="D125" s="76" t="s">
        <v>56</v>
      </c>
      <c r="E125" s="12">
        <v>44525</v>
      </c>
      <c r="F125" s="74" t="s">
        <v>58</v>
      </c>
      <c r="G125" s="12">
        <v>44529</v>
      </c>
      <c r="H125" s="75" t="s">
        <v>2534</v>
      </c>
      <c r="I125" s="15">
        <v>76</v>
      </c>
      <c r="J125" s="15">
        <v>60</v>
      </c>
      <c r="K125" s="15">
        <v>24</v>
      </c>
      <c r="L125" s="15">
        <v>9</v>
      </c>
      <c r="M125" s="79">
        <v>27.36</v>
      </c>
      <c r="N125" s="94">
        <v>28</v>
      </c>
      <c r="O125" s="63">
        <v>2530</v>
      </c>
      <c r="P125" s="64">
        <f>Table22457891011234567891011121314151617181920212223242526272829303132333438244454647484950515253626364656667686970345678[[#This Row],[PEMBULATAN]]*O125</f>
        <v>70840</v>
      </c>
    </row>
    <row r="126" spans="1:16" ht="24" customHeight="1" x14ac:dyDescent="0.2">
      <c r="A126" s="13"/>
      <c r="B126" s="73"/>
      <c r="C126" s="71" t="s">
        <v>2669</v>
      </c>
      <c r="D126" s="76" t="s">
        <v>56</v>
      </c>
      <c r="E126" s="12">
        <v>44525</v>
      </c>
      <c r="F126" s="74" t="s">
        <v>58</v>
      </c>
      <c r="G126" s="12">
        <v>44529</v>
      </c>
      <c r="H126" s="75" t="s">
        <v>2534</v>
      </c>
      <c r="I126" s="15">
        <v>57</v>
      </c>
      <c r="J126" s="15">
        <v>40</v>
      </c>
      <c r="K126" s="15">
        <v>20</v>
      </c>
      <c r="L126" s="15">
        <v>3</v>
      </c>
      <c r="M126" s="79">
        <v>11.4</v>
      </c>
      <c r="N126" s="94">
        <v>12</v>
      </c>
      <c r="O126" s="63">
        <v>2530</v>
      </c>
      <c r="P126" s="64">
        <f>Table22457891011234567891011121314151617181920212223242526272829303132333438244454647484950515253626364656667686970345678[[#This Row],[PEMBULATAN]]*O126</f>
        <v>30360</v>
      </c>
    </row>
    <row r="127" spans="1:16" ht="24" customHeight="1" x14ac:dyDescent="0.2">
      <c r="A127" s="13"/>
      <c r="B127" s="73"/>
      <c r="C127" s="71" t="s">
        <v>2670</v>
      </c>
      <c r="D127" s="76" t="s">
        <v>56</v>
      </c>
      <c r="E127" s="12">
        <v>44525</v>
      </c>
      <c r="F127" s="74" t="s">
        <v>58</v>
      </c>
      <c r="G127" s="12">
        <v>44529</v>
      </c>
      <c r="H127" s="75" t="s">
        <v>2534</v>
      </c>
      <c r="I127" s="15">
        <v>53</v>
      </c>
      <c r="J127" s="15">
        <v>41</v>
      </c>
      <c r="K127" s="15">
        <v>15</v>
      </c>
      <c r="L127" s="15">
        <v>4</v>
      </c>
      <c r="M127" s="79">
        <v>8.1487499999999997</v>
      </c>
      <c r="N127" s="94">
        <v>8.1487499999999997</v>
      </c>
      <c r="O127" s="63">
        <v>2530</v>
      </c>
      <c r="P127" s="64">
        <f>Table22457891011234567891011121314151617181920212223242526272829303132333438244454647484950515253626364656667686970345678[[#This Row],[PEMBULATAN]]*O127</f>
        <v>20616.337499999998</v>
      </c>
    </row>
    <row r="128" spans="1:16" ht="24" customHeight="1" x14ac:dyDescent="0.2">
      <c r="A128" s="13"/>
      <c r="B128" s="73"/>
      <c r="C128" s="71" t="s">
        <v>2671</v>
      </c>
      <c r="D128" s="76" t="s">
        <v>56</v>
      </c>
      <c r="E128" s="12">
        <v>44525</v>
      </c>
      <c r="F128" s="74" t="s">
        <v>58</v>
      </c>
      <c r="G128" s="12">
        <v>44529</v>
      </c>
      <c r="H128" s="75" t="s">
        <v>2534</v>
      </c>
      <c r="I128" s="15">
        <v>100</v>
      </c>
      <c r="J128" s="15">
        <v>61</v>
      </c>
      <c r="K128" s="15">
        <v>32</v>
      </c>
      <c r="L128" s="15">
        <v>19</v>
      </c>
      <c r="M128" s="79">
        <v>48.8</v>
      </c>
      <c r="N128" s="94">
        <v>48.8</v>
      </c>
      <c r="O128" s="63">
        <v>2530</v>
      </c>
      <c r="P128" s="64">
        <f>Table22457891011234567891011121314151617181920212223242526272829303132333438244454647484950515253626364656667686970345678[[#This Row],[PEMBULATAN]]*O128</f>
        <v>123464</v>
      </c>
    </row>
    <row r="129" spans="1:16" ht="24" customHeight="1" x14ac:dyDescent="0.2">
      <c r="A129" s="13"/>
      <c r="B129" s="73"/>
      <c r="C129" s="71" t="s">
        <v>2672</v>
      </c>
      <c r="D129" s="76" t="s">
        <v>56</v>
      </c>
      <c r="E129" s="12">
        <v>44525</v>
      </c>
      <c r="F129" s="74" t="s">
        <v>58</v>
      </c>
      <c r="G129" s="12">
        <v>44529</v>
      </c>
      <c r="H129" s="75" t="s">
        <v>2534</v>
      </c>
      <c r="I129" s="15">
        <v>56</v>
      </c>
      <c r="J129" s="15">
        <v>31</v>
      </c>
      <c r="K129" s="15">
        <v>15</v>
      </c>
      <c r="L129" s="15">
        <v>1</v>
      </c>
      <c r="M129" s="79">
        <v>6.51</v>
      </c>
      <c r="N129" s="94">
        <v>6.51</v>
      </c>
      <c r="O129" s="63">
        <v>2530</v>
      </c>
      <c r="P129" s="64">
        <f>Table22457891011234567891011121314151617181920212223242526272829303132333438244454647484950515253626364656667686970345678[[#This Row],[PEMBULATAN]]*O129</f>
        <v>16470.3</v>
      </c>
    </row>
    <row r="130" spans="1:16" ht="24" customHeight="1" x14ac:dyDescent="0.2">
      <c r="A130" s="13"/>
      <c r="B130" s="73"/>
      <c r="C130" s="71" t="s">
        <v>2673</v>
      </c>
      <c r="D130" s="76" t="s">
        <v>56</v>
      </c>
      <c r="E130" s="12">
        <v>44525</v>
      </c>
      <c r="F130" s="74" t="s">
        <v>58</v>
      </c>
      <c r="G130" s="12">
        <v>44529</v>
      </c>
      <c r="H130" s="75" t="s">
        <v>2534</v>
      </c>
      <c r="I130" s="15">
        <v>64</v>
      </c>
      <c r="J130" s="15">
        <v>64</v>
      </c>
      <c r="K130" s="15">
        <v>18</v>
      </c>
      <c r="L130" s="15">
        <v>7</v>
      </c>
      <c r="M130" s="79">
        <v>18.431999999999999</v>
      </c>
      <c r="N130" s="94">
        <v>19</v>
      </c>
      <c r="O130" s="63">
        <v>2530</v>
      </c>
      <c r="P130" s="64">
        <f>Table22457891011234567891011121314151617181920212223242526272829303132333438244454647484950515253626364656667686970345678[[#This Row],[PEMBULATAN]]*O130</f>
        <v>48070</v>
      </c>
    </row>
    <row r="131" spans="1:16" ht="24" customHeight="1" x14ac:dyDescent="0.2">
      <c r="A131" s="13"/>
      <c r="B131" s="73"/>
      <c r="C131" s="71" t="s">
        <v>2674</v>
      </c>
      <c r="D131" s="76" t="s">
        <v>56</v>
      </c>
      <c r="E131" s="12">
        <v>44525</v>
      </c>
      <c r="F131" s="74" t="s">
        <v>58</v>
      </c>
      <c r="G131" s="12">
        <v>44529</v>
      </c>
      <c r="H131" s="75" t="s">
        <v>2534</v>
      </c>
      <c r="I131" s="15">
        <v>51</v>
      </c>
      <c r="J131" s="15">
        <v>42</v>
      </c>
      <c r="K131" s="15">
        <v>17</v>
      </c>
      <c r="L131" s="15">
        <v>4</v>
      </c>
      <c r="M131" s="79">
        <v>9.1035000000000004</v>
      </c>
      <c r="N131" s="94">
        <v>9.1035000000000004</v>
      </c>
      <c r="O131" s="63">
        <v>2530</v>
      </c>
      <c r="P131" s="64">
        <f>Table22457891011234567891011121314151617181920212223242526272829303132333438244454647484950515253626364656667686970345678[[#This Row],[PEMBULATAN]]*O131</f>
        <v>23031.855</v>
      </c>
    </row>
    <row r="132" spans="1:16" ht="24" customHeight="1" x14ac:dyDescent="0.2">
      <c r="A132" s="13"/>
      <c r="B132" s="73"/>
      <c r="C132" s="71" t="s">
        <v>2675</v>
      </c>
      <c r="D132" s="76" t="s">
        <v>56</v>
      </c>
      <c r="E132" s="12">
        <v>44525</v>
      </c>
      <c r="F132" s="74" t="s">
        <v>58</v>
      </c>
      <c r="G132" s="12">
        <v>44529</v>
      </c>
      <c r="H132" s="75" t="s">
        <v>2534</v>
      </c>
      <c r="I132" s="15">
        <v>70</v>
      </c>
      <c r="J132" s="15">
        <v>52</v>
      </c>
      <c r="K132" s="15">
        <v>30</v>
      </c>
      <c r="L132" s="15">
        <v>15</v>
      </c>
      <c r="M132" s="79">
        <v>27.3</v>
      </c>
      <c r="N132" s="94">
        <v>28</v>
      </c>
      <c r="O132" s="63">
        <v>2530</v>
      </c>
      <c r="P132" s="64">
        <f>Table22457891011234567891011121314151617181920212223242526272829303132333438244454647484950515253626364656667686970345678[[#This Row],[PEMBULATAN]]*O132</f>
        <v>70840</v>
      </c>
    </row>
    <row r="133" spans="1:16" ht="24" customHeight="1" x14ac:dyDescent="0.2">
      <c r="A133" s="13"/>
      <c r="B133" s="73"/>
      <c r="C133" s="71" t="s">
        <v>2676</v>
      </c>
      <c r="D133" s="76" t="s">
        <v>56</v>
      </c>
      <c r="E133" s="12">
        <v>44525</v>
      </c>
      <c r="F133" s="74" t="s">
        <v>58</v>
      </c>
      <c r="G133" s="12">
        <v>44529</v>
      </c>
      <c r="H133" s="75" t="s">
        <v>2534</v>
      </c>
      <c r="I133" s="15">
        <v>81</v>
      </c>
      <c r="J133" s="15">
        <v>60</v>
      </c>
      <c r="K133" s="15">
        <v>31</v>
      </c>
      <c r="L133" s="15">
        <v>11</v>
      </c>
      <c r="M133" s="79">
        <v>37.664999999999999</v>
      </c>
      <c r="N133" s="94">
        <v>37.664999999999999</v>
      </c>
      <c r="O133" s="63">
        <v>2530</v>
      </c>
      <c r="P133" s="64">
        <f>Table22457891011234567891011121314151617181920212223242526272829303132333438244454647484950515253626364656667686970345678[[#This Row],[PEMBULATAN]]*O133</f>
        <v>95292.45</v>
      </c>
    </row>
    <row r="134" spans="1:16" ht="24" customHeight="1" x14ac:dyDescent="0.2">
      <c r="A134" s="13"/>
      <c r="B134" s="73"/>
      <c r="C134" s="71" t="s">
        <v>2677</v>
      </c>
      <c r="D134" s="76" t="s">
        <v>56</v>
      </c>
      <c r="E134" s="12">
        <v>44525</v>
      </c>
      <c r="F134" s="74" t="s">
        <v>58</v>
      </c>
      <c r="G134" s="12">
        <v>44529</v>
      </c>
      <c r="H134" s="75" t="s">
        <v>2534</v>
      </c>
      <c r="I134" s="15">
        <v>14</v>
      </c>
      <c r="J134" s="15">
        <v>10</v>
      </c>
      <c r="K134" s="15">
        <v>4</v>
      </c>
      <c r="L134" s="15">
        <v>1</v>
      </c>
      <c r="M134" s="79">
        <v>0.14000000000000001</v>
      </c>
      <c r="N134" s="94">
        <v>1</v>
      </c>
      <c r="O134" s="63">
        <v>2530</v>
      </c>
      <c r="P134" s="64">
        <f>Table22457891011234567891011121314151617181920212223242526272829303132333438244454647484950515253626364656667686970345678[[#This Row],[PEMBULATAN]]*O134</f>
        <v>2530</v>
      </c>
    </row>
    <row r="135" spans="1:16" ht="24" customHeight="1" x14ac:dyDescent="0.2">
      <c r="A135" s="13"/>
      <c r="B135" s="73"/>
      <c r="C135" s="71" t="s">
        <v>2678</v>
      </c>
      <c r="D135" s="76" t="s">
        <v>56</v>
      </c>
      <c r="E135" s="12">
        <v>44525</v>
      </c>
      <c r="F135" s="74" t="s">
        <v>58</v>
      </c>
      <c r="G135" s="12">
        <v>44529</v>
      </c>
      <c r="H135" s="75" t="s">
        <v>2534</v>
      </c>
      <c r="I135" s="15">
        <v>55</v>
      </c>
      <c r="J135" s="15">
        <v>45</v>
      </c>
      <c r="K135" s="15">
        <v>17</v>
      </c>
      <c r="L135" s="15">
        <v>5</v>
      </c>
      <c r="M135" s="79">
        <v>10.518750000000001</v>
      </c>
      <c r="N135" s="94">
        <v>10.518750000000001</v>
      </c>
      <c r="O135" s="63">
        <v>2530</v>
      </c>
      <c r="P135" s="64">
        <f>Table22457891011234567891011121314151617181920212223242526272829303132333438244454647484950515253626364656667686970345678[[#This Row],[PEMBULATAN]]*O135</f>
        <v>26612.4375</v>
      </c>
    </row>
    <row r="136" spans="1:16" ht="24" customHeight="1" x14ac:dyDescent="0.2">
      <c r="A136" s="13"/>
      <c r="B136" s="73"/>
      <c r="C136" s="71" t="s">
        <v>2679</v>
      </c>
      <c r="D136" s="76" t="s">
        <v>56</v>
      </c>
      <c r="E136" s="12">
        <v>44525</v>
      </c>
      <c r="F136" s="74" t="s">
        <v>58</v>
      </c>
      <c r="G136" s="12">
        <v>44529</v>
      </c>
      <c r="H136" s="75" t="s">
        <v>2534</v>
      </c>
      <c r="I136" s="15">
        <v>81</v>
      </c>
      <c r="J136" s="15">
        <v>58</v>
      </c>
      <c r="K136" s="15">
        <v>25</v>
      </c>
      <c r="L136" s="15">
        <v>23</v>
      </c>
      <c r="M136" s="79">
        <v>29.362500000000001</v>
      </c>
      <c r="N136" s="94">
        <v>30</v>
      </c>
      <c r="O136" s="63">
        <v>2530</v>
      </c>
      <c r="P136" s="64">
        <f>Table22457891011234567891011121314151617181920212223242526272829303132333438244454647484950515253626364656667686970345678[[#This Row],[PEMBULATAN]]*O136</f>
        <v>75900</v>
      </c>
    </row>
    <row r="137" spans="1:16" ht="24" customHeight="1" x14ac:dyDescent="0.2">
      <c r="A137" s="13"/>
      <c r="B137" s="73"/>
      <c r="C137" s="71" t="s">
        <v>2680</v>
      </c>
      <c r="D137" s="76" t="s">
        <v>56</v>
      </c>
      <c r="E137" s="12">
        <v>44525</v>
      </c>
      <c r="F137" s="74" t="s">
        <v>58</v>
      </c>
      <c r="G137" s="12">
        <v>44529</v>
      </c>
      <c r="H137" s="75" t="s">
        <v>2534</v>
      </c>
      <c r="I137" s="15">
        <v>92</v>
      </c>
      <c r="J137" s="15">
        <v>57</v>
      </c>
      <c r="K137" s="15">
        <v>35</v>
      </c>
      <c r="L137" s="15">
        <v>25</v>
      </c>
      <c r="M137" s="79">
        <v>45.884999999999998</v>
      </c>
      <c r="N137" s="94">
        <v>45.884999999999998</v>
      </c>
      <c r="O137" s="63">
        <v>2530</v>
      </c>
      <c r="P137" s="64">
        <f>Table22457891011234567891011121314151617181920212223242526272829303132333438244454647484950515253626364656667686970345678[[#This Row],[PEMBULATAN]]*O137</f>
        <v>116089.04999999999</v>
      </c>
    </row>
    <row r="138" spans="1:16" ht="24" customHeight="1" x14ac:dyDescent="0.2">
      <c r="A138" s="13"/>
      <c r="B138" s="73"/>
      <c r="C138" s="71" t="s">
        <v>2681</v>
      </c>
      <c r="D138" s="76" t="s">
        <v>56</v>
      </c>
      <c r="E138" s="12">
        <v>44525</v>
      </c>
      <c r="F138" s="74" t="s">
        <v>58</v>
      </c>
      <c r="G138" s="12">
        <v>44529</v>
      </c>
      <c r="H138" s="75" t="s">
        <v>2534</v>
      </c>
      <c r="I138" s="15">
        <v>84</v>
      </c>
      <c r="J138" s="15">
        <v>66</v>
      </c>
      <c r="K138" s="15">
        <v>11</v>
      </c>
      <c r="L138" s="15">
        <v>12</v>
      </c>
      <c r="M138" s="79">
        <v>15.246</v>
      </c>
      <c r="N138" s="94">
        <v>15.246</v>
      </c>
      <c r="O138" s="63">
        <v>2530</v>
      </c>
      <c r="P138" s="64">
        <f>Table22457891011234567891011121314151617181920212223242526272829303132333438244454647484950515253626364656667686970345678[[#This Row],[PEMBULATAN]]*O138</f>
        <v>38572.380000000005</v>
      </c>
    </row>
    <row r="139" spans="1:16" ht="24" customHeight="1" x14ac:dyDescent="0.2">
      <c r="A139" s="13"/>
      <c r="B139" s="73"/>
      <c r="C139" s="71" t="s">
        <v>2682</v>
      </c>
      <c r="D139" s="76" t="s">
        <v>56</v>
      </c>
      <c r="E139" s="12">
        <v>44525</v>
      </c>
      <c r="F139" s="74" t="s">
        <v>58</v>
      </c>
      <c r="G139" s="12">
        <v>44529</v>
      </c>
      <c r="H139" s="75" t="s">
        <v>2534</v>
      </c>
      <c r="I139" s="15">
        <v>52</v>
      </c>
      <c r="J139" s="15">
        <v>33</v>
      </c>
      <c r="K139" s="15">
        <v>21</v>
      </c>
      <c r="L139" s="15">
        <v>10</v>
      </c>
      <c r="M139" s="79">
        <v>9.0090000000000003</v>
      </c>
      <c r="N139" s="94">
        <v>10</v>
      </c>
      <c r="O139" s="63">
        <v>2530</v>
      </c>
      <c r="P139" s="64">
        <f>Table22457891011234567891011121314151617181920212223242526272829303132333438244454647484950515253626364656667686970345678[[#This Row],[PEMBULATAN]]*O139</f>
        <v>25300</v>
      </c>
    </row>
    <row r="140" spans="1:16" ht="24" customHeight="1" x14ac:dyDescent="0.2">
      <c r="A140" s="13"/>
      <c r="B140" s="73"/>
      <c r="C140" s="71" t="s">
        <v>2683</v>
      </c>
      <c r="D140" s="76" t="s">
        <v>56</v>
      </c>
      <c r="E140" s="12">
        <v>44525</v>
      </c>
      <c r="F140" s="74" t="s">
        <v>58</v>
      </c>
      <c r="G140" s="12">
        <v>44529</v>
      </c>
      <c r="H140" s="75" t="s">
        <v>2534</v>
      </c>
      <c r="I140" s="15">
        <v>94</v>
      </c>
      <c r="J140" s="15">
        <v>44</v>
      </c>
      <c r="K140" s="15">
        <v>25</v>
      </c>
      <c r="L140" s="15">
        <v>12</v>
      </c>
      <c r="M140" s="79">
        <v>25.85</v>
      </c>
      <c r="N140" s="94">
        <v>25.85</v>
      </c>
      <c r="O140" s="63">
        <v>2530</v>
      </c>
      <c r="P140" s="64">
        <f>Table22457891011234567891011121314151617181920212223242526272829303132333438244454647484950515253626364656667686970345678[[#This Row],[PEMBULATAN]]*O140</f>
        <v>65400.5</v>
      </c>
    </row>
    <row r="141" spans="1:16" ht="24" customHeight="1" x14ac:dyDescent="0.2">
      <c r="A141" s="13"/>
      <c r="B141" s="73"/>
      <c r="C141" s="71" t="s">
        <v>2684</v>
      </c>
      <c r="D141" s="76" t="s">
        <v>56</v>
      </c>
      <c r="E141" s="12">
        <v>44525</v>
      </c>
      <c r="F141" s="74" t="s">
        <v>58</v>
      </c>
      <c r="G141" s="12">
        <v>44529</v>
      </c>
      <c r="H141" s="75" t="s">
        <v>2534</v>
      </c>
      <c r="I141" s="15">
        <v>95</v>
      </c>
      <c r="J141" s="15">
        <v>61</v>
      </c>
      <c r="K141" s="15">
        <v>38</v>
      </c>
      <c r="L141" s="15">
        <v>30</v>
      </c>
      <c r="M141" s="79">
        <v>55.052500000000002</v>
      </c>
      <c r="N141" s="94">
        <v>55.052500000000002</v>
      </c>
      <c r="O141" s="63">
        <v>2530</v>
      </c>
      <c r="P141" s="64">
        <f>Table22457891011234567891011121314151617181920212223242526272829303132333438244454647484950515253626364656667686970345678[[#This Row],[PEMBULATAN]]*O141</f>
        <v>139282.82500000001</v>
      </c>
    </row>
    <row r="142" spans="1:16" ht="24" customHeight="1" x14ac:dyDescent="0.2">
      <c r="A142" s="13"/>
      <c r="B142" s="73"/>
      <c r="C142" s="71" t="s">
        <v>2685</v>
      </c>
      <c r="D142" s="76" t="s">
        <v>56</v>
      </c>
      <c r="E142" s="12">
        <v>44525</v>
      </c>
      <c r="F142" s="74" t="s">
        <v>58</v>
      </c>
      <c r="G142" s="12">
        <v>44529</v>
      </c>
      <c r="H142" s="75" t="s">
        <v>2534</v>
      </c>
      <c r="I142" s="15">
        <v>58</v>
      </c>
      <c r="J142" s="15">
        <v>41</v>
      </c>
      <c r="K142" s="15">
        <v>18</v>
      </c>
      <c r="L142" s="15">
        <v>3</v>
      </c>
      <c r="M142" s="79">
        <v>10.701000000000001</v>
      </c>
      <c r="N142" s="94">
        <v>10.701000000000001</v>
      </c>
      <c r="O142" s="63">
        <v>2530</v>
      </c>
      <c r="P142" s="64">
        <f>Table22457891011234567891011121314151617181920212223242526272829303132333438244454647484950515253626364656667686970345678[[#This Row],[PEMBULATAN]]*O142</f>
        <v>27073.530000000002</v>
      </c>
    </row>
    <row r="143" spans="1:16" ht="24" customHeight="1" x14ac:dyDescent="0.2">
      <c r="A143" s="13"/>
      <c r="B143" s="73"/>
      <c r="C143" s="71" t="s">
        <v>2686</v>
      </c>
      <c r="D143" s="76" t="s">
        <v>56</v>
      </c>
      <c r="E143" s="12">
        <v>44525</v>
      </c>
      <c r="F143" s="74" t="s">
        <v>58</v>
      </c>
      <c r="G143" s="12">
        <v>44529</v>
      </c>
      <c r="H143" s="75" t="s">
        <v>2534</v>
      </c>
      <c r="I143" s="15">
        <v>72</v>
      </c>
      <c r="J143" s="15">
        <v>48</v>
      </c>
      <c r="K143" s="15">
        <v>18</v>
      </c>
      <c r="L143" s="15">
        <v>9</v>
      </c>
      <c r="M143" s="79">
        <v>15.552</v>
      </c>
      <c r="N143" s="94">
        <v>15.552</v>
      </c>
      <c r="O143" s="63">
        <v>2530</v>
      </c>
      <c r="P143" s="64">
        <f>Table22457891011234567891011121314151617181920212223242526272829303132333438244454647484950515253626364656667686970345678[[#This Row],[PEMBULATAN]]*O143</f>
        <v>39346.559999999998</v>
      </c>
    </row>
    <row r="144" spans="1:16" ht="24" customHeight="1" x14ac:dyDescent="0.2">
      <c r="A144" s="13"/>
      <c r="B144" s="73"/>
      <c r="C144" s="71" t="s">
        <v>2687</v>
      </c>
      <c r="D144" s="76" t="s">
        <v>56</v>
      </c>
      <c r="E144" s="12">
        <v>44525</v>
      </c>
      <c r="F144" s="74" t="s">
        <v>58</v>
      </c>
      <c r="G144" s="12">
        <v>44529</v>
      </c>
      <c r="H144" s="75" t="s">
        <v>2534</v>
      </c>
      <c r="I144" s="15">
        <v>36</v>
      </c>
      <c r="J144" s="15">
        <v>24</v>
      </c>
      <c r="K144" s="15">
        <v>31</v>
      </c>
      <c r="L144" s="15">
        <v>20</v>
      </c>
      <c r="M144" s="79">
        <v>6.6959999999999997</v>
      </c>
      <c r="N144" s="94">
        <v>20</v>
      </c>
      <c r="O144" s="63">
        <v>2530</v>
      </c>
      <c r="P144" s="64">
        <f>Table22457891011234567891011121314151617181920212223242526272829303132333438244454647484950515253626364656667686970345678[[#This Row],[PEMBULATAN]]*O144</f>
        <v>50600</v>
      </c>
    </row>
    <row r="145" spans="1:16" ht="24" customHeight="1" x14ac:dyDescent="0.2">
      <c r="A145" s="13"/>
      <c r="B145" s="73"/>
      <c r="C145" s="71" t="s">
        <v>2688</v>
      </c>
      <c r="D145" s="76" t="s">
        <v>56</v>
      </c>
      <c r="E145" s="12">
        <v>44525</v>
      </c>
      <c r="F145" s="74" t="s">
        <v>58</v>
      </c>
      <c r="G145" s="12">
        <v>44529</v>
      </c>
      <c r="H145" s="75" t="s">
        <v>2534</v>
      </c>
      <c r="I145" s="15">
        <v>50</v>
      </c>
      <c r="J145" s="15">
        <v>40</v>
      </c>
      <c r="K145" s="15">
        <v>25</v>
      </c>
      <c r="L145" s="15">
        <v>11</v>
      </c>
      <c r="M145" s="79">
        <v>12.5</v>
      </c>
      <c r="N145" s="94">
        <v>14</v>
      </c>
      <c r="O145" s="63">
        <v>2530</v>
      </c>
      <c r="P145" s="64">
        <f>Table22457891011234567891011121314151617181920212223242526272829303132333438244454647484950515253626364656667686970345678[[#This Row],[PEMBULATAN]]*O145</f>
        <v>35420</v>
      </c>
    </row>
    <row r="146" spans="1:16" ht="24" customHeight="1" x14ac:dyDescent="0.2">
      <c r="A146" s="13"/>
      <c r="B146" s="73"/>
      <c r="C146" s="71" t="s">
        <v>2689</v>
      </c>
      <c r="D146" s="76" t="s">
        <v>56</v>
      </c>
      <c r="E146" s="12">
        <v>44525</v>
      </c>
      <c r="F146" s="74" t="s">
        <v>58</v>
      </c>
      <c r="G146" s="12">
        <v>44529</v>
      </c>
      <c r="H146" s="75" t="s">
        <v>2534</v>
      </c>
      <c r="I146" s="15">
        <v>20</v>
      </c>
      <c r="J146" s="15">
        <v>11</v>
      </c>
      <c r="K146" s="15">
        <v>4</v>
      </c>
      <c r="L146" s="15">
        <v>1</v>
      </c>
      <c r="M146" s="79">
        <v>0.22</v>
      </c>
      <c r="N146" s="94">
        <v>1</v>
      </c>
      <c r="O146" s="63">
        <v>2530</v>
      </c>
      <c r="P146" s="64">
        <f>Table22457891011234567891011121314151617181920212223242526272829303132333438244454647484950515253626364656667686970345678[[#This Row],[PEMBULATAN]]*O146</f>
        <v>2530</v>
      </c>
    </row>
    <row r="147" spans="1:16" ht="24" customHeight="1" x14ac:dyDescent="0.2">
      <c r="A147" s="13"/>
      <c r="B147" s="73"/>
      <c r="C147" s="71" t="s">
        <v>2690</v>
      </c>
      <c r="D147" s="76" t="s">
        <v>56</v>
      </c>
      <c r="E147" s="12">
        <v>44525</v>
      </c>
      <c r="F147" s="74" t="s">
        <v>58</v>
      </c>
      <c r="G147" s="12">
        <v>44529</v>
      </c>
      <c r="H147" s="75" t="s">
        <v>2534</v>
      </c>
      <c r="I147" s="15">
        <v>48</v>
      </c>
      <c r="J147" s="15">
        <v>51</v>
      </c>
      <c r="K147" s="15">
        <v>11</v>
      </c>
      <c r="L147" s="15">
        <v>8</v>
      </c>
      <c r="M147" s="79">
        <v>6.7320000000000002</v>
      </c>
      <c r="N147" s="94">
        <v>8</v>
      </c>
      <c r="O147" s="63">
        <v>2530</v>
      </c>
      <c r="P147" s="64">
        <f>Table22457891011234567891011121314151617181920212223242526272829303132333438244454647484950515253626364656667686970345678[[#This Row],[PEMBULATAN]]*O147</f>
        <v>20240</v>
      </c>
    </row>
    <row r="148" spans="1:16" ht="24" customHeight="1" x14ac:dyDescent="0.2">
      <c r="A148" s="13"/>
      <c r="B148" s="73"/>
      <c r="C148" s="71" t="s">
        <v>2691</v>
      </c>
      <c r="D148" s="76" t="s">
        <v>56</v>
      </c>
      <c r="E148" s="12">
        <v>44525</v>
      </c>
      <c r="F148" s="74" t="s">
        <v>58</v>
      </c>
      <c r="G148" s="12">
        <v>44529</v>
      </c>
      <c r="H148" s="75" t="s">
        <v>2534</v>
      </c>
      <c r="I148" s="15">
        <v>81</v>
      </c>
      <c r="J148" s="15">
        <v>63</v>
      </c>
      <c r="K148" s="15">
        <v>26</v>
      </c>
      <c r="L148" s="15">
        <v>13</v>
      </c>
      <c r="M148" s="79">
        <v>33.169499999999999</v>
      </c>
      <c r="N148" s="94">
        <v>33.169499999999999</v>
      </c>
      <c r="O148" s="63">
        <v>2530</v>
      </c>
      <c r="P148" s="64">
        <f>Table22457891011234567891011121314151617181920212223242526272829303132333438244454647484950515253626364656667686970345678[[#This Row],[PEMBULATAN]]*O148</f>
        <v>83918.834999999992</v>
      </c>
    </row>
    <row r="149" spans="1:16" ht="24" customHeight="1" x14ac:dyDescent="0.2">
      <c r="A149" s="13"/>
      <c r="B149" s="73"/>
      <c r="C149" s="71" t="s">
        <v>2692</v>
      </c>
      <c r="D149" s="76" t="s">
        <v>56</v>
      </c>
      <c r="E149" s="12">
        <v>44525</v>
      </c>
      <c r="F149" s="74" t="s">
        <v>58</v>
      </c>
      <c r="G149" s="12">
        <v>44529</v>
      </c>
      <c r="H149" s="75" t="s">
        <v>2534</v>
      </c>
      <c r="I149" s="15">
        <v>55</v>
      </c>
      <c r="J149" s="15">
        <v>36</v>
      </c>
      <c r="K149" s="15">
        <v>20</v>
      </c>
      <c r="L149" s="15">
        <v>9</v>
      </c>
      <c r="M149" s="79">
        <v>9.9</v>
      </c>
      <c r="N149" s="94">
        <v>9.9</v>
      </c>
      <c r="O149" s="63">
        <v>2530</v>
      </c>
      <c r="P149" s="64">
        <f>Table22457891011234567891011121314151617181920212223242526272829303132333438244454647484950515253626364656667686970345678[[#This Row],[PEMBULATAN]]*O149</f>
        <v>25047</v>
      </c>
    </row>
    <row r="150" spans="1:16" ht="24" customHeight="1" x14ac:dyDescent="0.2">
      <c r="A150" s="13"/>
      <c r="B150" s="73"/>
      <c r="C150" s="71" t="s">
        <v>2693</v>
      </c>
      <c r="D150" s="76" t="s">
        <v>56</v>
      </c>
      <c r="E150" s="12">
        <v>44525</v>
      </c>
      <c r="F150" s="74" t="s">
        <v>58</v>
      </c>
      <c r="G150" s="12">
        <v>44529</v>
      </c>
      <c r="H150" s="75" t="s">
        <v>2534</v>
      </c>
      <c r="I150" s="15">
        <v>81</v>
      </c>
      <c r="J150" s="15">
        <v>46</v>
      </c>
      <c r="K150" s="15">
        <v>25</v>
      </c>
      <c r="L150" s="15">
        <v>14</v>
      </c>
      <c r="M150" s="79">
        <v>23.287500000000001</v>
      </c>
      <c r="N150" s="94">
        <v>23.287500000000001</v>
      </c>
      <c r="O150" s="63">
        <v>2530</v>
      </c>
      <c r="P150" s="64">
        <f>Table22457891011234567891011121314151617181920212223242526272829303132333438244454647484950515253626364656667686970345678[[#This Row],[PEMBULATAN]]*O150</f>
        <v>58917.375</v>
      </c>
    </row>
    <row r="151" spans="1:16" ht="24" customHeight="1" x14ac:dyDescent="0.2">
      <c r="A151" s="13"/>
      <c r="B151" s="73"/>
      <c r="C151" s="71" t="s">
        <v>2694</v>
      </c>
      <c r="D151" s="76" t="s">
        <v>56</v>
      </c>
      <c r="E151" s="12">
        <v>44525</v>
      </c>
      <c r="F151" s="74" t="s">
        <v>58</v>
      </c>
      <c r="G151" s="12">
        <v>44529</v>
      </c>
      <c r="H151" s="75" t="s">
        <v>2534</v>
      </c>
      <c r="I151" s="15">
        <v>70</v>
      </c>
      <c r="J151" s="15">
        <v>55</v>
      </c>
      <c r="K151" s="15">
        <v>28</v>
      </c>
      <c r="L151" s="15">
        <v>8</v>
      </c>
      <c r="M151" s="79">
        <v>26.95</v>
      </c>
      <c r="N151" s="94">
        <v>26.95</v>
      </c>
      <c r="O151" s="63">
        <v>2530</v>
      </c>
      <c r="P151" s="64">
        <f>Table22457891011234567891011121314151617181920212223242526272829303132333438244454647484950515253626364656667686970345678[[#This Row],[PEMBULATAN]]*O151</f>
        <v>68183.5</v>
      </c>
    </row>
    <row r="152" spans="1:16" ht="24" customHeight="1" x14ac:dyDescent="0.2">
      <c r="A152" s="13"/>
      <c r="B152" s="73"/>
      <c r="C152" s="71" t="s">
        <v>2695</v>
      </c>
      <c r="D152" s="76" t="s">
        <v>56</v>
      </c>
      <c r="E152" s="12">
        <v>44525</v>
      </c>
      <c r="F152" s="74" t="s">
        <v>58</v>
      </c>
      <c r="G152" s="12">
        <v>44529</v>
      </c>
      <c r="H152" s="75" t="s">
        <v>2534</v>
      </c>
      <c r="I152" s="15">
        <v>65</v>
      </c>
      <c r="J152" s="15">
        <v>50</v>
      </c>
      <c r="K152" s="15">
        <v>25</v>
      </c>
      <c r="L152" s="15">
        <v>15</v>
      </c>
      <c r="M152" s="79">
        <v>20.3125</v>
      </c>
      <c r="N152" s="94">
        <v>21</v>
      </c>
      <c r="O152" s="63">
        <v>2530</v>
      </c>
      <c r="P152" s="64">
        <f>Table22457891011234567891011121314151617181920212223242526272829303132333438244454647484950515253626364656667686970345678[[#This Row],[PEMBULATAN]]*O152</f>
        <v>53130</v>
      </c>
    </row>
    <row r="153" spans="1:16" ht="24" customHeight="1" x14ac:dyDescent="0.2">
      <c r="A153" s="13"/>
      <c r="B153" s="73"/>
      <c r="C153" s="71" t="s">
        <v>2696</v>
      </c>
      <c r="D153" s="76" t="s">
        <v>56</v>
      </c>
      <c r="E153" s="12">
        <v>44525</v>
      </c>
      <c r="F153" s="74" t="s">
        <v>58</v>
      </c>
      <c r="G153" s="12">
        <v>44529</v>
      </c>
      <c r="H153" s="75" t="s">
        <v>2534</v>
      </c>
      <c r="I153" s="15">
        <v>95</v>
      </c>
      <c r="J153" s="15">
        <v>57</v>
      </c>
      <c r="K153" s="15">
        <v>31</v>
      </c>
      <c r="L153" s="15">
        <v>18</v>
      </c>
      <c r="M153" s="79">
        <v>41.966250000000002</v>
      </c>
      <c r="N153" s="94">
        <v>41.966250000000002</v>
      </c>
      <c r="O153" s="63">
        <v>2530</v>
      </c>
      <c r="P153" s="64">
        <f>Table22457891011234567891011121314151617181920212223242526272829303132333438244454647484950515253626364656667686970345678[[#This Row],[PEMBULATAN]]*O153</f>
        <v>106174.6125</v>
      </c>
    </row>
    <row r="154" spans="1:16" ht="24" customHeight="1" x14ac:dyDescent="0.2">
      <c r="A154" s="13"/>
      <c r="B154" s="73"/>
      <c r="C154" s="71" t="s">
        <v>2697</v>
      </c>
      <c r="D154" s="76" t="s">
        <v>56</v>
      </c>
      <c r="E154" s="12">
        <v>44525</v>
      </c>
      <c r="F154" s="74" t="s">
        <v>58</v>
      </c>
      <c r="G154" s="12">
        <v>44529</v>
      </c>
      <c r="H154" s="75" t="s">
        <v>2534</v>
      </c>
      <c r="I154" s="15">
        <v>101</v>
      </c>
      <c r="J154" s="15">
        <v>48</v>
      </c>
      <c r="K154" s="15">
        <v>32</v>
      </c>
      <c r="L154" s="15">
        <v>37</v>
      </c>
      <c r="M154" s="79">
        <v>38.783999999999999</v>
      </c>
      <c r="N154" s="94">
        <v>38.783999999999999</v>
      </c>
      <c r="O154" s="63">
        <v>2530</v>
      </c>
      <c r="P154" s="64">
        <f>Table22457891011234567891011121314151617181920212223242526272829303132333438244454647484950515253626364656667686970345678[[#This Row],[PEMBULATAN]]*O154</f>
        <v>98123.520000000004</v>
      </c>
    </row>
    <row r="155" spans="1:16" ht="24" customHeight="1" x14ac:dyDescent="0.2">
      <c r="A155" s="13"/>
      <c r="B155" s="73"/>
      <c r="C155" s="71" t="s">
        <v>2698</v>
      </c>
      <c r="D155" s="76" t="s">
        <v>56</v>
      </c>
      <c r="E155" s="12">
        <v>44525</v>
      </c>
      <c r="F155" s="74" t="s">
        <v>58</v>
      </c>
      <c r="G155" s="12">
        <v>44529</v>
      </c>
      <c r="H155" s="75" t="s">
        <v>2534</v>
      </c>
      <c r="I155" s="15">
        <v>99</v>
      </c>
      <c r="J155" s="15">
        <v>52</v>
      </c>
      <c r="K155" s="15">
        <v>41</v>
      </c>
      <c r="L155" s="15">
        <v>19</v>
      </c>
      <c r="M155" s="79">
        <v>52.767000000000003</v>
      </c>
      <c r="N155" s="94">
        <v>52.767000000000003</v>
      </c>
      <c r="O155" s="63">
        <v>2530</v>
      </c>
      <c r="P155" s="64">
        <f>Table22457891011234567891011121314151617181920212223242526272829303132333438244454647484950515253626364656667686970345678[[#This Row],[PEMBULATAN]]*O155</f>
        <v>133500.51</v>
      </c>
    </row>
    <row r="156" spans="1:16" ht="24" customHeight="1" x14ac:dyDescent="0.2">
      <c r="A156" s="13"/>
      <c r="B156" s="73"/>
      <c r="C156" s="71" t="s">
        <v>2699</v>
      </c>
      <c r="D156" s="76" t="s">
        <v>56</v>
      </c>
      <c r="E156" s="12">
        <v>44525</v>
      </c>
      <c r="F156" s="74" t="s">
        <v>58</v>
      </c>
      <c r="G156" s="12">
        <v>44529</v>
      </c>
      <c r="H156" s="75" t="s">
        <v>2534</v>
      </c>
      <c r="I156" s="15">
        <v>36</v>
      </c>
      <c r="J156" s="15">
        <v>31</v>
      </c>
      <c r="K156" s="15">
        <v>30</v>
      </c>
      <c r="L156" s="15">
        <v>2</v>
      </c>
      <c r="M156" s="79">
        <v>8.3699999999999992</v>
      </c>
      <c r="N156" s="94">
        <v>9</v>
      </c>
      <c r="O156" s="63">
        <v>2530</v>
      </c>
      <c r="P156" s="64">
        <f>Table22457891011234567891011121314151617181920212223242526272829303132333438244454647484950515253626364656667686970345678[[#This Row],[PEMBULATAN]]*O156</f>
        <v>22770</v>
      </c>
    </row>
    <row r="157" spans="1:16" ht="24" customHeight="1" x14ac:dyDescent="0.2">
      <c r="A157" s="13"/>
      <c r="B157" s="73"/>
      <c r="C157" s="71" t="s">
        <v>2700</v>
      </c>
      <c r="D157" s="76" t="s">
        <v>56</v>
      </c>
      <c r="E157" s="12">
        <v>44525</v>
      </c>
      <c r="F157" s="74" t="s">
        <v>58</v>
      </c>
      <c r="G157" s="12">
        <v>44529</v>
      </c>
      <c r="H157" s="75" t="s">
        <v>2534</v>
      </c>
      <c r="I157" s="15">
        <v>91</v>
      </c>
      <c r="J157" s="15">
        <v>48</v>
      </c>
      <c r="K157" s="15">
        <v>22</v>
      </c>
      <c r="L157" s="15">
        <v>23</v>
      </c>
      <c r="M157" s="79">
        <v>24.024000000000001</v>
      </c>
      <c r="N157" s="94">
        <v>24.024000000000001</v>
      </c>
      <c r="O157" s="63">
        <v>2530</v>
      </c>
      <c r="P157" s="64">
        <f>Table22457891011234567891011121314151617181920212223242526272829303132333438244454647484950515253626364656667686970345678[[#This Row],[PEMBULATAN]]*O157</f>
        <v>60780.72</v>
      </c>
    </row>
    <row r="158" spans="1:16" ht="24" customHeight="1" x14ac:dyDescent="0.2">
      <c r="A158" s="13"/>
      <c r="B158" s="73"/>
      <c r="C158" s="71" t="s">
        <v>2701</v>
      </c>
      <c r="D158" s="76" t="s">
        <v>56</v>
      </c>
      <c r="E158" s="12">
        <v>44525</v>
      </c>
      <c r="F158" s="74" t="s">
        <v>58</v>
      </c>
      <c r="G158" s="12">
        <v>44529</v>
      </c>
      <c r="H158" s="75" t="s">
        <v>2534</v>
      </c>
      <c r="I158" s="15">
        <v>44</v>
      </c>
      <c r="J158" s="15">
        <v>41</v>
      </c>
      <c r="K158" s="15">
        <v>10</v>
      </c>
      <c r="L158" s="15">
        <v>2</v>
      </c>
      <c r="M158" s="79">
        <v>4.51</v>
      </c>
      <c r="N158" s="94">
        <v>4.51</v>
      </c>
      <c r="O158" s="63">
        <v>2530</v>
      </c>
      <c r="P158" s="64">
        <f>Table22457891011234567891011121314151617181920212223242526272829303132333438244454647484950515253626364656667686970345678[[#This Row],[PEMBULATAN]]*O158</f>
        <v>11410.3</v>
      </c>
    </row>
    <row r="159" spans="1:16" ht="24" customHeight="1" x14ac:dyDescent="0.2">
      <c r="A159" s="13"/>
      <c r="B159" s="73"/>
      <c r="C159" s="71" t="s">
        <v>2702</v>
      </c>
      <c r="D159" s="76" t="s">
        <v>56</v>
      </c>
      <c r="E159" s="12">
        <v>44525</v>
      </c>
      <c r="F159" s="74" t="s">
        <v>58</v>
      </c>
      <c r="G159" s="12">
        <v>44529</v>
      </c>
      <c r="H159" s="75" t="s">
        <v>2534</v>
      </c>
      <c r="I159" s="15">
        <v>36</v>
      </c>
      <c r="J159" s="15">
        <v>31</v>
      </c>
      <c r="K159" s="15">
        <v>31</v>
      </c>
      <c r="L159" s="15">
        <v>4</v>
      </c>
      <c r="M159" s="79">
        <v>8.6489999999999991</v>
      </c>
      <c r="N159" s="94">
        <v>8.6489999999999991</v>
      </c>
      <c r="O159" s="63">
        <v>2530</v>
      </c>
      <c r="P159" s="64">
        <f>Table22457891011234567891011121314151617181920212223242526272829303132333438244454647484950515253626364656667686970345678[[#This Row],[PEMBULATAN]]*O159</f>
        <v>21881.969999999998</v>
      </c>
    </row>
    <row r="160" spans="1:16" ht="24" customHeight="1" x14ac:dyDescent="0.2">
      <c r="A160" s="13"/>
      <c r="B160" s="73"/>
      <c r="C160" s="71" t="s">
        <v>2703</v>
      </c>
      <c r="D160" s="76" t="s">
        <v>56</v>
      </c>
      <c r="E160" s="12">
        <v>44525</v>
      </c>
      <c r="F160" s="74" t="s">
        <v>58</v>
      </c>
      <c r="G160" s="12">
        <v>44529</v>
      </c>
      <c r="H160" s="75" t="s">
        <v>2534</v>
      </c>
      <c r="I160" s="15">
        <v>78</v>
      </c>
      <c r="J160" s="15">
        <v>31</v>
      </c>
      <c r="K160" s="15">
        <v>25</v>
      </c>
      <c r="L160" s="15">
        <v>26</v>
      </c>
      <c r="M160" s="79">
        <v>15.112500000000001</v>
      </c>
      <c r="N160" s="94">
        <v>26</v>
      </c>
      <c r="O160" s="63">
        <v>2530</v>
      </c>
      <c r="P160" s="64">
        <f>Table22457891011234567891011121314151617181920212223242526272829303132333438244454647484950515253626364656667686970345678[[#This Row],[PEMBULATAN]]*O160</f>
        <v>65780</v>
      </c>
    </row>
    <row r="161" spans="1:16" ht="24" customHeight="1" x14ac:dyDescent="0.2">
      <c r="A161" s="13"/>
      <c r="B161" s="73"/>
      <c r="C161" s="71" t="s">
        <v>2704</v>
      </c>
      <c r="D161" s="76" t="s">
        <v>56</v>
      </c>
      <c r="E161" s="12">
        <v>44525</v>
      </c>
      <c r="F161" s="74" t="s">
        <v>58</v>
      </c>
      <c r="G161" s="12">
        <v>44529</v>
      </c>
      <c r="H161" s="75" t="s">
        <v>2534</v>
      </c>
      <c r="I161" s="15">
        <v>84</v>
      </c>
      <c r="J161" s="15">
        <v>52</v>
      </c>
      <c r="K161" s="15">
        <v>41</v>
      </c>
      <c r="L161" s="15">
        <v>21</v>
      </c>
      <c r="M161" s="79">
        <v>44.771999999999998</v>
      </c>
      <c r="N161" s="94">
        <v>44.771999999999998</v>
      </c>
      <c r="O161" s="63">
        <v>2530</v>
      </c>
      <c r="P161" s="64">
        <f>Table22457891011234567891011121314151617181920212223242526272829303132333438244454647484950515253626364656667686970345678[[#This Row],[PEMBULATAN]]*O161</f>
        <v>113273.15999999999</v>
      </c>
    </row>
    <row r="162" spans="1:16" ht="24" customHeight="1" x14ac:dyDescent="0.2">
      <c r="A162" s="13"/>
      <c r="B162" s="73"/>
      <c r="C162" s="71" t="s">
        <v>2705</v>
      </c>
      <c r="D162" s="76" t="s">
        <v>56</v>
      </c>
      <c r="E162" s="12">
        <v>44525</v>
      </c>
      <c r="F162" s="74" t="s">
        <v>58</v>
      </c>
      <c r="G162" s="12">
        <v>44529</v>
      </c>
      <c r="H162" s="75" t="s">
        <v>2534</v>
      </c>
      <c r="I162" s="15">
        <v>70</v>
      </c>
      <c r="J162" s="15">
        <v>58</v>
      </c>
      <c r="K162" s="15">
        <v>15</v>
      </c>
      <c r="L162" s="15">
        <v>8</v>
      </c>
      <c r="M162" s="79">
        <v>15.225</v>
      </c>
      <c r="N162" s="94">
        <v>15.225</v>
      </c>
      <c r="O162" s="63">
        <v>2530</v>
      </c>
      <c r="P162" s="64">
        <f>Table22457891011234567891011121314151617181920212223242526272829303132333438244454647484950515253626364656667686970345678[[#This Row],[PEMBULATAN]]*O162</f>
        <v>38519.25</v>
      </c>
    </row>
    <row r="163" spans="1:16" ht="24" customHeight="1" x14ac:dyDescent="0.2">
      <c r="A163" s="13"/>
      <c r="B163" s="73"/>
      <c r="C163" s="71" t="s">
        <v>2706</v>
      </c>
      <c r="D163" s="76" t="s">
        <v>56</v>
      </c>
      <c r="E163" s="12">
        <v>44525</v>
      </c>
      <c r="F163" s="74" t="s">
        <v>58</v>
      </c>
      <c r="G163" s="12">
        <v>44529</v>
      </c>
      <c r="H163" s="75" t="s">
        <v>2534</v>
      </c>
      <c r="I163" s="15">
        <v>101</v>
      </c>
      <c r="J163" s="15">
        <v>65</v>
      </c>
      <c r="K163" s="15">
        <v>38</v>
      </c>
      <c r="L163" s="15">
        <v>52</v>
      </c>
      <c r="M163" s="79">
        <v>62.3675</v>
      </c>
      <c r="N163" s="94">
        <v>63</v>
      </c>
      <c r="O163" s="63">
        <v>2530</v>
      </c>
      <c r="P163" s="64">
        <f>Table22457891011234567891011121314151617181920212223242526272829303132333438244454647484950515253626364656667686970345678[[#This Row],[PEMBULATAN]]*O163</f>
        <v>159390</v>
      </c>
    </row>
    <row r="164" spans="1:16" ht="24" customHeight="1" x14ac:dyDescent="0.2">
      <c r="A164" s="13"/>
      <c r="B164" s="73"/>
      <c r="C164" s="71" t="s">
        <v>2707</v>
      </c>
      <c r="D164" s="76" t="s">
        <v>56</v>
      </c>
      <c r="E164" s="12">
        <v>44525</v>
      </c>
      <c r="F164" s="74" t="s">
        <v>58</v>
      </c>
      <c r="G164" s="12">
        <v>44529</v>
      </c>
      <c r="H164" s="75" t="s">
        <v>2534</v>
      </c>
      <c r="I164" s="15">
        <v>62</v>
      </c>
      <c r="J164" s="15">
        <v>31</v>
      </c>
      <c r="K164" s="15">
        <v>18</v>
      </c>
      <c r="L164" s="15">
        <v>5</v>
      </c>
      <c r="M164" s="79">
        <v>8.6489999999999991</v>
      </c>
      <c r="N164" s="94">
        <v>8.6489999999999991</v>
      </c>
      <c r="O164" s="63">
        <v>2530</v>
      </c>
      <c r="P164" s="64">
        <f>Table22457891011234567891011121314151617181920212223242526272829303132333438244454647484950515253626364656667686970345678[[#This Row],[PEMBULATAN]]*O164</f>
        <v>21881.969999999998</v>
      </c>
    </row>
    <row r="165" spans="1:16" ht="24" customHeight="1" x14ac:dyDescent="0.2">
      <c r="A165" s="13"/>
      <c r="B165" s="73"/>
      <c r="C165" s="71" t="s">
        <v>2708</v>
      </c>
      <c r="D165" s="76" t="s">
        <v>56</v>
      </c>
      <c r="E165" s="12">
        <v>44525</v>
      </c>
      <c r="F165" s="74" t="s">
        <v>58</v>
      </c>
      <c r="G165" s="12">
        <v>44529</v>
      </c>
      <c r="H165" s="75" t="s">
        <v>2534</v>
      </c>
      <c r="I165" s="15">
        <v>64</v>
      </c>
      <c r="J165" s="15">
        <v>60</v>
      </c>
      <c r="K165" s="15">
        <v>18</v>
      </c>
      <c r="L165" s="15">
        <v>22</v>
      </c>
      <c r="M165" s="79">
        <v>17.28</v>
      </c>
      <c r="N165" s="94">
        <v>22</v>
      </c>
      <c r="O165" s="63">
        <v>2530</v>
      </c>
      <c r="P165" s="64">
        <f>Table22457891011234567891011121314151617181920212223242526272829303132333438244454647484950515253626364656667686970345678[[#This Row],[PEMBULATAN]]*O165</f>
        <v>55660</v>
      </c>
    </row>
    <row r="166" spans="1:16" ht="24" customHeight="1" x14ac:dyDescent="0.2">
      <c r="A166" s="13"/>
      <c r="B166" s="73"/>
      <c r="C166" s="71" t="s">
        <v>2709</v>
      </c>
      <c r="D166" s="76" t="s">
        <v>56</v>
      </c>
      <c r="E166" s="12">
        <v>44525</v>
      </c>
      <c r="F166" s="74" t="s">
        <v>58</v>
      </c>
      <c r="G166" s="12">
        <v>44529</v>
      </c>
      <c r="H166" s="75" t="s">
        <v>2534</v>
      </c>
      <c r="I166" s="15">
        <v>51</v>
      </c>
      <c r="J166" s="15">
        <v>33</v>
      </c>
      <c r="K166" s="15">
        <v>11</v>
      </c>
      <c r="L166" s="15">
        <v>2</v>
      </c>
      <c r="M166" s="79">
        <v>4.6282500000000004</v>
      </c>
      <c r="N166" s="94">
        <v>4.6282500000000004</v>
      </c>
      <c r="O166" s="63">
        <v>2530</v>
      </c>
      <c r="P166" s="64">
        <f>Table22457891011234567891011121314151617181920212223242526272829303132333438244454647484950515253626364656667686970345678[[#This Row],[PEMBULATAN]]*O166</f>
        <v>11709.472500000002</v>
      </c>
    </row>
    <row r="167" spans="1:16" ht="24" customHeight="1" x14ac:dyDescent="0.2">
      <c r="A167" s="13"/>
      <c r="B167" s="73"/>
      <c r="C167" s="71" t="s">
        <v>2710</v>
      </c>
      <c r="D167" s="76" t="s">
        <v>56</v>
      </c>
      <c r="E167" s="12">
        <v>44525</v>
      </c>
      <c r="F167" s="74" t="s">
        <v>58</v>
      </c>
      <c r="G167" s="12">
        <v>44529</v>
      </c>
      <c r="H167" s="75" t="s">
        <v>2534</v>
      </c>
      <c r="I167" s="15">
        <v>100</v>
      </c>
      <c r="J167" s="15">
        <v>53</v>
      </c>
      <c r="K167" s="15">
        <v>25</v>
      </c>
      <c r="L167" s="15">
        <v>26</v>
      </c>
      <c r="M167" s="79">
        <v>33.125</v>
      </c>
      <c r="N167" s="94">
        <v>33.125</v>
      </c>
      <c r="O167" s="63">
        <v>2530</v>
      </c>
      <c r="P167" s="64">
        <f>Table22457891011234567891011121314151617181920212223242526272829303132333438244454647484950515253626364656667686970345678[[#This Row],[PEMBULATAN]]*O167</f>
        <v>83806.25</v>
      </c>
    </row>
    <row r="168" spans="1:16" ht="24" customHeight="1" x14ac:dyDescent="0.2">
      <c r="A168" s="13"/>
      <c r="B168" s="73"/>
      <c r="C168" s="71" t="s">
        <v>2711</v>
      </c>
      <c r="D168" s="76" t="s">
        <v>56</v>
      </c>
      <c r="E168" s="12">
        <v>44525</v>
      </c>
      <c r="F168" s="74" t="s">
        <v>58</v>
      </c>
      <c r="G168" s="12">
        <v>44529</v>
      </c>
      <c r="H168" s="75" t="s">
        <v>2534</v>
      </c>
      <c r="I168" s="15">
        <v>63</v>
      </c>
      <c r="J168" s="15">
        <v>55</v>
      </c>
      <c r="K168" s="15">
        <v>18</v>
      </c>
      <c r="L168" s="15">
        <v>3</v>
      </c>
      <c r="M168" s="79">
        <v>15.592499999999999</v>
      </c>
      <c r="N168" s="94">
        <v>15.592499999999999</v>
      </c>
      <c r="O168" s="63">
        <v>2530</v>
      </c>
      <c r="P168" s="64">
        <f>Table22457891011234567891011121314151617181920212223242526272829303132333438244454647484950515253626364656667686970345678[[#This Row],[PEMBULATAN]]*O168</f>
        <v>39449.025000000001</v>
      </c>
    </row>
    <row r="169" spans="1:16" ht="24" customHeight="1" x14ac:dyDescent="0.2">
      <c r="A169" s="13"/>
      <c r="B169" s="73"/>
      <c r="C169" s="71" t="s">
        <v>2712</v>
      </c>
      <c r="D169" s="76" t="s">
        <v>56</v>
      </c>
      <c r="E169" s="12">
        <v>44525</v>
      </c>
      <c r="F169" s="74" t="s">
        <v>58</v>
      </c>
      <c r="G169" s="12">
        <v>44529</v>
      </c>
      <c r="H169" s="75" t="s">
        <v>2534</v>
      </c>
      <c r="I169" s="15">
        <v>101</v>
      </c>
      <c r="J169" s="15">
        <v>60</v>
      </c>
      <c r="K169" s="15">
        <v>14</v>
      </c>
      <c r="L169" s="15">
        <v>22</v>
      </c>
      <c r="M169" s="79">
        <v>21.21</v>
      </c>
      <c r="N169" s="94">
        <v>22</v>
      </c>
      <c r="O169" s="63">
        <v>2530</v>
      </c>
      <c r="P169" s="64">
        <f>Table22457891011234567891011121314151617181920212223242526272829303132333438244454647484950515253626364656667686970345678[[#This Row],[PEMBULATAN]]*O169</f>
        <v>55660</v>
      </c>
    </row>
    <row r="170" spans="1:16" ht="24" customHeight="1" x14ac:dyDescent="0.2">
      <c r="A170" s="13"/>
      <c r="B170" s="73"/>
      <c r="C170" s="71" t="s">
        <v>2713</v>
      </c>
      <c r="D170" s="76" t="s">
        <v>56</v>
      </c>
      <c r="E170" s="12">
        <v>44525</v>
      </c>
      <c r="F170" s="74" t="s">
        <v>58</v>
      </c>
      <c r="G170" s="12">
        <v>44529</v>
      </c>
      <c r="H170" s="75" t="s">
        <v>2534</v>
      </c>
      <c r="I170" s="15">
        <v>76</v>
      </c>
      <c r="J170" s="15">
        <v>44</v>
      </c>
      <c r="K170" s="15">
        <v>24</v>
      </c>
      <c r="L170" s="15">
        <v>20</v>
      </c>
      <c r="M170" s="79">
        <v>20.064</v>
      </c>
      <c r="N170" s="94">
        <v>20.064</v>
      </c>
      <c r="O170" s="63">
        <v>2530</v>
      </c>
      <c r="P170" s="64">
        <f>Table22457891011234567891011121314151617181920212223242526272829303132333438244454647484950515253626364656667686970345678[[#This Row],[PEMBULATAN]]*O170</f>
        <v>50761.919999999998</v>
      </c>
    </row>
    <row r="171" spans="1:16" ht="24" customHeight="1" x14ac:dyDescent="0.2">
      <c r="A171" s="13"/>
      <c r="B171" s="73"/>
      <c r="C171" s="71" t="s">
        <v>2714</v>
      </c>
      <c r="D171" s="76" t="s">
        <v>56</v>
      </c>
      <c r="E171" s="12">
        <v>44525</v>
      </c>
      <c r="F171" s="74" t="s">
        <v>58</v>
      </c>
      <c r="G171" s="12">
        <v>44529</v>
      </c>
      <c r="H171" s="75" t="s">
        <v>2534</v>
      </c>
      <c r="I171" s="15">
        <v>55</v>
      </c>
      <c r="J171" s="15">
        <v>32</v>
      </c>
      <c r="K171" s="15">
        <v>18</v>
      </c>
      <c r="L171" s="15">
        <v>4</v>
      </c>
      <c r="M171" s="79">
        <v>7.92</v>
      </c>
      <c r="N171" s="94">
        <v>7.92</v>
      </c>
      <c r="O171" s="63">
        <v>2530</v>
      </c>
      <c r="P171" s="64">
        <f>Table22457891011234567891011121314151617181920212223242526272829303132333438244454647484950515253626364656667686970345678[[#This Row],[PEMBULATAN]]*O171</f>
        <v>20037.599999999999</v>
      </c>
    </row>
    <row r="172" spans="1:16" ht="24" customHeight="1" x14ac:dyDescent="0.2">
      <c r="A172" s="13"/>
      <c r="B172" s="73"/>
      <c r="C172" s="71" t="s">
        <v>2715</v>
      </c>
      <c r="D172" s="76" t="s">
        <v>56</v>
      </c>
      <c r="E172" s="12">
        <v>44525</v>
      </c>
      <c r="F172" s="74" t="s">
        <v>58</v>
      </c>
      <c r="G172" s="12">
        <v>44529</v>
      </c>
      <c r="H172" s="75" t="s">
        <v>2534</v>
      </c>
      <c r="I172" s="15">
        <v>70</v>
      </c>
      <c r="J172" s="15">
        <v>45</v>
      </c>
      <c r="K172" s="15">
        <v>38</v>
      </c>
      <c r="L172" s="15">
        <v>20</v>
      </c>
      <c r="M172" s="79">
        <v>29.925000000000001</v>
      </c>
      <c r="N172" s="94">
        <v>29.925000000000001</v>
      </c>
      <c r="O172" s="63">
        <v>2530</v>
      </c>
      <c r="P172" s="64">
        <f>Table22457891011234567891011121314151617181920212223242526272829303132333438244454647484950515253626364656667686970345678[[#This Row],[PEMBULATAN]]*O172</f>
        <v>75710.25</v>
      </c>
    </row>
    <row r="173" spans="1:16" ht="24" customHeight="1" x14ac:dyDescent="0.2">
      <c r="A173" s="13"/>
      <c r="B173" s="73"/>
      <c r="C173" s="71" t="s">
        <v>2716</v>
      </c>
      <c r="D173" s="76" t="s">
        <v>56</v>
      </c>
      <c r="E173" s="12">
        <v>44525</v>
      </c>
      <c r="F173" s="74" t="s">
        <v>58</v>
      </c>
      <c r="G173" s="12">
        <v>44529</v>
      </c>
      <c r="H173" s="75" t="s">
        <v>2534</v>
      </c>
      <c r="I173" s="15">
        <v>85</v>
      </c>
      <c r="J173" s="15">
        <v>56</v>
      </c>
      <c r="K173" s="15">
        <v>31</v>
      </c>
      <c r="L173" s="15">
        <v>16</v>
      </c>
      <c r="M173" s="79">
        <v>36.89</v>
      </c>
      <c r="N173" s="94">
        <v>36.89</v>
      </c>
      <c r="O173" s="63">
        <v>2530</v>
      </c>
      <c r="P173" s="64">
        <f>Table22457891011234567891011121314151617181920212223242526272829303132333438244454647484950515253626364656667686970345678[[#This Row],[PEMBULATAN]]*O173</f>
        <v>93331.7</v>
      </c>
    </row>
    <row r="174" spans="1:16" ht="24" customHeight="1" x14ac:dyDescent="0.2">
      <c r="A174" s="13"/>
      <c r="B174" s="73"/>
      <c r="C174" s="71" t="s">
        <v>2717</v>
      </c>
      <c r="D174" s="76" t="s">
        <v>56</v>
      </c>
      <c r="E174" s="12">
        <v>44525</v>
      </c>
      <c r="F174" s="74" t="s">
        <v>58</v>
      </c>
      <c r="G174" s="12">
        <v>44529</v>
      </c>
      <c r="H174" s="75" t="s">
        <v>2534</v>
      </c>
      <c r="I174" s="15">
        <v>53</v>
      </c>
      <c r="J174" s="15">
        <v>38</v>
      </c>
      <c r="K174" s="15">
        <v>18</v>
      </c>
      <c r="L174" s="15">
        <v>5</v>
      </c>
      <c r="M174" s="79">
        <v>9.0630000000000006</v>
      </c>
      <c r="N174" s="94">
        <v>9.0630000000000006</v>
      </c>
      <c r="O174" s="63">
        <v>2530</v>
      </c>
      <c r="P174" s="64">
        <f>Table22457891011234567891011121314151617181920212223242526272829303132333438244454647484950515253626364656667686970345678[[#This Row],[PEMBULATAN]]*O174</f>
        <v>22929.390000000003</v>
      </c>
    </row>
    <row r="175" spans="1:16" ht="24" customHeight="1" x14ac:dyDescent="0.2">
      <c r="A175" s="13"/>
      <c r="B175" s="73"/>
      <c r="C175" s="71" t="s">
        <v>2718</v>
      </c>
      <c r="D175" s="76" t="s">
        <v>56</v>
      </c>
      <c r="E175" s="12">
        <v>44525</v>
      </c>
      <c r="F175" s="74" t="s">
        <v>58</v>
      </c>
      <c r="G175" s="12">
        <v>44529</v>
      </c>
      <c r="H175" s="75" t="s">
        <v>2534</v>
      </c>
      <c r="I175" s="15">
        <v>64</v>
      </c>
      <c r="J175" s="15">
        <v>45</v>
      </c>
      <c r="K175" s="15">
        <v>20</v>
      </c>
      <c r="L175" s="15">
        <v>8</v>
      </c>
      <c r="M175" s="79">
        <v>14.4</v>
      </c>
      <c r="N175" s="94">
        <v>15</v>
      </c>
      <c r="O175" s="63">
        <v>2530</v>
      </c>
      <c r="P175" s="64">
        <f>Table22457891011234567891011121314151617181920212223242526272829303132333438244454647484950515253626364656667686970345678[[#This Row],[PEMBULATAN]]*O175</f>
        <v>37950</v>
      </c>
    </row>
    <row r="176" spans="1:16" ht="24" customHeight="1" x14ac:dyDescent="0.2">
      <c r="A176" s="13"/>
      <c r="B176" s="73"/>
      <c r="C176" s="71" t="s">
        <v>2719</v>
      </c>
      <c r="D176" s="76" t="s">
        <v>56</v>
      </c>
      <c r="E176" s="12">
        <v>44525</v>
      </c>
      <c r="F176" s="74" t="s">
        <v>58</v>
      </c>
      <c r="G176" s="12">
        <v>44529</v>
      </c>
      <c r="H176" s="75" t="s">
        <v>2534</v>
      </c>
      <c r="I176" s="15">
        <v>64</v>
      </c>
      <c r="J176" s="15">
        <v>51</v>
      </c>
      <c r="K176" s="15">
        <v>12</v>
      </c>
      <c r="L176" s="15">
        <v>3</v>
      </c>
      <c r="M176" s="79">
        <v>9.7919999999999998</v>
      </c>
      <c r="N176" s="94">
        <v>9.7919999999999998</v>
      </c>
      <c r="O176" s="63">
        <v>2530</v>
      </c>
      <c r="P176" s="64">
        <f>Table22457891011234567891011121314151617181920212223242526272829303132333438244454647484950515253626364656667686970345678[[#This Row],[PEMBULATAN]]*O176</f>
        <v>24773.759999999998</v>
      </c>
    </row>
    <row r="177" spans="1:16" ht="24" customHeight="1" x14ac:dyDescent="0.2">
      <c r="A177" s="13"/>
      <c r="B177" s="73"/>
      <c r="C177" s="71" t="s">
        <v>2720</v>
      </c>
      <c r="D177" s="76" t="s">
        <v>56</v>
      </c>
      <c r="E177" s="12">
        <v>44525</v>
      </c>
      <c r="F177" s="74" t="s">
        <v>58</v>
      </c>
      <c r="G177" s="12">
        <v>44529</v>
      </c>
      <c r="H177" s="75" t="s">
        <v>2534</v>
      </c>
      <c r="I177" s="15">
        <v>115</v>
      </c>
      <c r="J177" s="15">
        <v>80</v>
      </c>
      <c r="K177" s="15">
        <v>3</v>
      </c>
      <c r="L177" s="15">
        <v>1</v>
      </c>
      <c r="M177" s="79">
        <v>6.9</v>
      </c>
      <c r="N177" s="94">
        <v>6.9</v>
      </c>
      <c r="O177" s="63">
        <v>2530</v>
      </c>
      <c r="P177" s="64">
        <f>Table22457891011234567891011121314151617181920212223242526272829303132333438244454647484950515253626364656667686970345678[[#This Row],[PEMBULATAN]]*O177</f>
        <v>17457</v>
      </c>
    </row>
    <row r="178" spans="1:16" ht="24" customHeight="1" x14ac:dyDescent="0.2">
      <c r="A178" s="13"/>
      <c r="B178" s="73"/>
      <c r="C178" s="71" t="s">
        <v>2721</v>
      </c>
      <c r="D178" s="76" t="s">
        <v>56</v>
      </c>
      <c r="E178" s="12">
        <v>44525</v>
      </c>
      <c r="F178" s="74" t="s">
        <v>58</v>
      </c>
      <c r="G178" s="12">
        <v>44529</v>
      </c>
      <c r="H178" s="75" t="s">
        <v>2534</v>
      </c>
      <c r="I178" s="15">
        <v>51</v>
      </c>
      <c r="J178" s="15">
        <v>34</v>
      </c>
      <c r="K178" s="15">
        <v>38</v>
      </c>
      <c r="L178" s="15">
        <v>10</v>
      </c>
      <c r="M178" s="79">
        <v>16.472999999999999</v>
      </c>
      <c r="N178" s="94">
        <v>17</v>
      </c>
      <c r="O178" s="63">
        <v>2530</v>
      </c>
      <c r="P178" s="64">
        <f>Table22457891011234567891011121314151617181920212223242526272829303132333438244454647484950515253626364656667686970345678[[#This Row],[PEMBULATAN]]*O178</f>
        <v>43010</v>
      </c>
    </row>
    <row r="179" spans="1:16" ht="24" customHeight="1" x14ac:dyDescent="0.2">
      <c r="A179" s="13"/>
      <c r="B179" s="73"/>
      <c r="C179" s="71" t="s">
        <v>2722</v>
      </c>
      <c r="D179" s="76" t="s">
        <v>56</v>
      </c>
      <c r="E179" s="12">
        <v>44525</v>
      </c>
      <c r="F179" s="74" t="s">
        <v>58</v>
      </c>
      <c r="G179" s="12">
        <v>44529</v>
      </c>
      <c r="H179" s="75" t="s">
        <v>2534</v>
      </c>
      <c r="I179" s="15">
        <v>32</v>
      </c>
      <c r="J179" s="15">
        <v>32</v>
      </c>
      <c r="K179" s="15">
        <v>21</v>
      </c>
      <c r="L179" s="15">
        <v>27</v>
      </c>
      <c r="M179" s="79">
        <v>5.3760000000000003</v>
      </c>
      <c r="N179" s="94">
        <v>28</v>
      </c>
      <c r="O179" s="63">
        <v>2530</v>
      </c>
      <c r="P179" s="64">
        <f>Table22457891011234567891011121314151617181920212223242526272829303132333438244454647484950515253626364656667686970345678[[#This Row],[PEMBULATAN]]*O179</f>
        <v>70840</v>
      </c>
    </row>
    <row r="180" spans="1:16" ht="24" customHeight="1" x14ac:dyDescent="0.2">
      <c r="A180" s="13"/>
      <c r="B180" s="73"/>
      <c r="C180" s="71" t="s">
        <v>2723</v>
      </c>
      <c r="D180" s="76" t="s">
        <v>56</v>
      </c>
      <c r="E180" s="12">
        <v>44525</v>
      </c>
      <c r="F180" s="74" t="s">
        <v>58</v>
      </c>
      <c r="G180" s="12">
        <v>44529</v>
      </c>
      <c r="H180" s="75" t="s">
        <v>2534</v>
      </c>
      <c r="I180" s="15">
        <v>64</v>
      </c>
      <c r="J180" s="15">
        <v>42</v>
      </c>
      <c r="K180" s="15">
        <v>28</v>
      </c>
      <c r="L180" s="15">
        <v>8</v>
      </c>
      <c r="M180" s="79">
        <v>18.815999999999999</v>
      </c>
      <c r="N180" s="94">
        <v>18.815999999999999</v>
      </c>
      <c r="O180" s="63">
        <v>2530</v>
      </c>
      <c r="P180" s="64">
        <f>Table22457891011234567891011121314151617181920212223242526272829303132333438244454647484950515253626364656667686970345678[[#This Row],[PEMBULATAN]]*O180</f>
        <v>47604.479999999996</v>
      </c>
    </row>
    <row r="181" spans="1:16" ht="24" customHeight="1" x14ac:dyDescent="0.2">
      <c r="A181" s="13"/>
      <c r="B181" s="73"/>
      <c r="C181" s="71" t="s">
        <v>2724</v>
      </c>
      <c r="D181" s="76" t="s">
        <v>56</v>
      </c>
      <c r="E181" s="12">
        <v>44525</v>
      </c>
      <c r="F181" s="74" t="s">
        <v>58</v>
      </c>
      <c r="G181" s="12">
        <v>44529</v>
      </c>
      <c r="H181" s="75" t="s">
        <v>2534</v>
      </c>
      <c r="I181" s="15">
        <v>131</v>
      </c>
      <c r="J181" s="15">
        <v>71</v>
      </c>
      <c r="K181" s="15">
        <v>23</v>
      </c>
      <c r="L181" s="15">
        <v>20</v>
      </c>
      <c r="M181" s="79">
        <v>53.48075</v>
      </c>
      <c r="N181" s="94">
        <v>54</v>
      </c>
      <c r="O181" s="63">
        <v>2530</v>
      </c>
      <c r="P181" s="64">
        <f>Table22457891011234567891011121314151617181920212223242526272829303132333438244454647484950515253626364656667686970345678[[#This Row],[PEMBULATAN]]*O181</f>
        <v>136620</v>
      </c>
    </row>
    <row r="182" spans="1:16" ht="24" customHeight="1" x14ac:dyDescent="0.2">
      <c r="A182" s="13"/>
      <c r="B182" s="73"/>
      <c r="C182" s="71" t="s">
        <v>2725</v>
      </c>
      <c r="D182" s="76" t="s">
        <v>56</v>
      </c>
      <c r="E182" s="12">
        <v>44525</v>
      </c>
      <c r="F182" s="74" t="s">
        <v>58</v>
      </c>
      <c r="G182" s="12">
        <v>44529</v>
      </c>
      <c r="H182" s="75" t="s">
        <v>2534</v>
      </c>
      <c r="I182" s="15">
        <v>50</v>
      </c>
      <c r="J182" s="15">
        <v>31</v>
      </c>
      <c r="K182" s="15">
        <v>28</v>
      </c>
      <c r="L182" s="15">
        <v>5</v>
      </c>
      <c r="M182" s="79">
        <v>10.85</v>
      </c>
      <c r="N182" s="94">
        <v>10.85</v>
      </c>
      <c r="O182" s="63">
        <v>2530</v>
      </c>
      <c r="P182" s="64">
        <f>Table22457891011234567891011121314151617181920212223242526272829303132333438244454647484950515253626364656667686970345678[[#This Row],[PEMBULATAN]]*O182</f>
        <v>27450.5</v>
      </c>
    </row>
    <row r="183" spans="1:16" ht="24" customHeight="1" x14ac:dyDescent="0.2">
      <c r="A183" s="13"/>
      <c r="B183" s="73"/>
      <c r="C183" s="71" t="s">
        <v>2726</v>
      </c>
      <c r="D183" s="76" t="s">
        <v>56</v>
      </c>
      <c r="E183" s="12">
        <v>44525</v>
      </c>
      <c r="F183" s="74" t="s">
        <v>58</v>
      </c>
      <c r="G183" s="12">
        <v>44529</v>
      </c>
      <c r="H183" s="75" t="s">
        <v>2534</v>
      </c>
      <c r="I183" s="15">
        <v>32</v>
      </c>
      <c r="J183" s="15">
        <v>30</v>
      </c>
      <c r="K183" s="15">
        <v>30</v>
      </c>
      <c r="L183" s="15">
        <v>8</v>
      </c>
      <c r="M183" s="79">
        <v>7.2</v>
      </c>
      <c r="N183" s="94">
        <v>8</v>
      </c>
      <c r="O183" s="63">
        <v>2530</v>
      </c>
      <c r="P183" s="64">
        <f>Table22457891011234567891011121314151617181920212223242526272829303132333438244454647484950515253626364656667686970345678[[#This Row],[PEMBULATAN]]*O183</f>
        <v>20240</v>
      </c>
    </row>
    <row r="184" spans="1:16" ht="24" customHeight="1" x14ac:dyDescent="0.2">
      <c r="A184" s="13"/>
      <c r="B184" s="73"/>
      <c r="C184" s="71" t="s">
        <v>2727</v>
      </c>
      <c r="D184" s="76" t="s">
        <v>56</v>
      </c>
      <c r="E184" s="12">
        <v>44525</v>
      </c>
      <c r="F184" s="74" t="s">
        <v>58</v>
      </c>
      <c r="G184" s="12">
        <v>44529</v>
      </c>
      <c r="H184" s="75" t="s">
        <v>2534</v>
      </c>
      <c r="I184" s="15">
        <v>51</v>
      </c>
      <c r="J184" s="15">
        <v>35</v>
      </c>
      <c r="K184" s="15">
        <v>21</v>
      </c>
      <c r="L184" s="15">
        <v>5</v>
      </c>
      <c r="M184" s="79">
        <v>9.3712499999999999</v>
      </c>
      <c r="N184" s="94">
        <v>10</v>
      </c>
      <c r="O184" s="63">
        <v>2530</v>
      </c>
      <c r="P184" s="64">
        <f>Table22457891011234567891011121314151617181920212223242526272829303132333438244454647484950515253626364656667686970345678[[#This Row],[PEMBULATAN]]*O184</f>
        <v>25300</v>
      </c>
    </row>
    <row r="185" spans="1:16" ht="24" customHeight="1" x14ac:dyDescent="0.2">
      <c r="A185" s="13"/>
      <c r="B185" s="73"/>
      <c r="C185" s="71" t="s">
        <v>2728</v>
      </c>
      <c r="D185" s="76" t="s">
        <v>56</v>
      </c>
      <c r="E185" s="12">
        <v>44525</v>
      </c>
      <c r="F185" s="74" t="s">
        <v>58</v>
      </c>
      <c r="G185" s="12">
        <v>44529</v>
      </c>
      <c r="H185" s="75" t="s">
        <v>2534</v>
      </c>
      <c r="I185" s="15">
        <v>62</v>
      </c>
      <c r="J185" s="15">
        <v>53</v>
      </c>
      <c r="K185" s="15">
        <v>34</v>
      </c>
      <c r="L185" s="15">
        <v>25</v>
      </c>
      <c r="M185" s="79">
        <v>27.931000000000001</v>
      </c>
      <c r="N185" s="94">
        <v>27.931000000000001</v>
      </c>
      <c r="O185" s="63">
        <v>2530</v>
      </c>
      <c r="P185" s="64">
        <f>Table22457891011234567891011121314151617181920212223242526272829303132333438244454647484950515253626364656667686970345678[[#This Row],[PEMBULATAN]]*O185</f>
        <v>70665.430000000008</v>
      </c>
    </row>
    <row r="186" spans="1:16" ht="24" customHeight="1" x14ac:dyDescent="0.2">
      <c r="A186" s="13"/>
      <c r="B186" s="73"/>
      <c r="C186" s="71" t="s">
        <v>2729</v>
      </c>
      <c r="D186" s="76" t="s">
        <v>56</v>
      </c>
      <c r="E186" s="12">
        <v>44525</v>
      </c>
      <c r="F186" s="74" t="s">
        <v>58</v>
      </c>
      <c r="G186" s="12">
        <v>44529</v>
      </c>
      <c r="H186" s="75" t="s">
        <v>2534</v>
      </c>
      <c r="I186" s="15">
        <v>101</v>
      </c>
      <c r="J186" s="15">
        <v>41</v>
      </c>
      <c r="K186" s="15">
        <v>52</v>
      </c>
      <c r="L186" s="15">
        <v>28</v>
      </c>
      <c r="M186" s="79">
        <v>53.832999999999998</v>
      </c>
      <c r="N186" s="94">
        <v>53.832999999999998</v>
      </c>
      <c r="O186" s="63">
        <v>2530</v>
      </c>
      <c r="P186" s="64">
        <f>Table22457891011234567891011121314151617181920212223242526272829303132333438244454647484950515253626364656667686970345678[[#This Row],[PEMBULATAN]]*O186</f>
        <v>136197.49</v>
      </c>
    </row>
    <row r="187" spans="1:16" ht="24" customHeight="1" x14ac:dyDescent="0.2">
      <c r="A187" s="13"/>
      <c r="B187" s="73"/>
      <c r="C187" s="71" t="s">
        <v>2730</v>
      </c>
      <c r="D187" s="76" t="s">
        <v>56</v>
      </c>
      <c r="E187" s="12">
        <v>44525</v>
      </c>
      <c r="F187" s="74" t="s">
        <v>58</v>
      </c>
      <c r="G187" s="12">
        <v>44529</v>
      </c>
      <c r="H187" s="75" t="s">
        <v>2534</v>
      </c>
      <c r="I187" s="15">
        <v>62</v>
      </c>
      <c r="J187" s="15">
        <v>51</v>
      </c>
      <c r="K187" s="15">
        <v>48</v>
      </c>
      <c r="L187" s="15">
        <v>28</v>
      </c>
      <c r="M187" s="79">
        <v>37.944000000000003</v>
      </c>
      <c r="N187" s="94">
        <v>37.944000000000003</v>
      </c>
      <c r="O187" s="63">
        <v>2530</v>
      </c>
      <c r="P187" s="64">
        <f>Table22457891011234567891011121314151617181920212223242526272829303132333438244454647484950515253626364656667686970345678[[#This Row],[PEMBULATAN]]*O187</f>
        <v>95998.32</v>
      </c>
    </row>
    <row r="188" spans="1:16" ht="24" customHeight="1" x14ac:dyDescent="0.2">
      <c r="A188" s="13"/>
      <c r="B188" s="73"/>
      <c r="C188" s="71" t="s">
        <v>2731</v>
      </c>
      <c r="D188" s="76" t="s">
        <v>56</v>
      </c>
      <c r="E188" s="12">
        <v>44525</v>
      </c>
      <c r="F188" s="74" t="s">
        <v>58</v>
      </c>
      <c r="G188" s="12">
        <v>44529</v>
      </c>
      <c r="H188" s="75" t="s">
        <v>2534</v>
      </c>
      <c r="I188" s="15">
        <v>84</v>
      </c>
      <c r="J188" s="15">
        <v>65</v>
      </c>
      <c r="K188" s="15">
        <v>33</v>
      </c>
      <c r="L188" s="15">
        <v>27</v>
      </c>
      <c r="M188" s="79">
        <v>45.045000000000002</v>
      </c>
      <c r="N188" s="94">
        <v>45.045000000000002</v>
      </c>
      <c r="O188" s="63">
        <v>2530</v>
      </c>
      <c r="P188" s="64">
        <f>Table22457891011234567891011121314151617181920212223242526272829303132333438244454647484950515253626364656667686970345678[[#This Row],[PEMBULATAN]]*O188</f>
        <v>113963.85</v>
      </c>
    </row>
    <row r="189" spans="1:16" ht="24" customHeight="1" x14ac:dyDescent="0.2">
      <c r="A189" s="13"/>
      <c r="B189" s="73"/>
      <c r="C189" s="71" t="s">
        <v>2732</v>
      </c>
      <c r="D189" s="76" t="s">
        <v>56</v>
      </c>
      <c r="E189" s="12">
        <v>44525</v>
      </c>
      <c r="F189" s="74" t="s">
        <v>58</v>
      </c>
      <c r="G189" s="12">
        <v>44529</v>
      </c>
      <c r="H189" s="75" t="s">
        <v>2534</v>
      </c>
      <c r="I189" s="15">
        <v>88</v>
      </c>
      <c r="J189" s="15">
        <v>52</v>
      </c>
      <c r="K189" s="15">
        <v>22</v>
      </c>
      <c r="L189" s="15">
        <v>11</v>
      </c>
      <c r="M189" s="79">
        <v>25.167999999999999</v>
      </c>
      <c r="N189" s="94">
        <v>25.167999999999999</v>
      </c>
      <c r="O189" s="63">
        <v>2530</v>
      </c>
      <c r="P189" s="64">
        <f>Table22457891011234567891011121314151617181920212223242526272829303132333438244454647484950515253626364656667686970345678[[#This Row],[PEMBULATAN]]*O189</f>
        <v>63675.040000000001</v>
      </c>
    </row>
    <row r="190" spans="1:16" ht="24" customHeight="1" x14ac:dyDescent="0.2">
      <c r="A190" s="13"/>
      <c r="B190" s="73"/>
      <c r="C190" s="71" t="s">
        <v>2733</v>
      </c>
      <c r="D190" s="76" t="s">
        <v>56</v>
      </c>
      <c r="E190" s="12">
        <v>44525</v>
      </c>
      <c r="F190" s="74" t="s">
        <v>58</v>
      </c>
      <c r="G190" s="12">
        <v>44529</v>
      </c>
      <c r="H190" s="75" t="s">
        <v>2534</v>
      </c>
      <c r="I190" s="15">
        <v>45</v>
      </c>
      <c r="J190" s="15">
        <v>38</v>
      </c>
      <c r="K190" s="15">
        <v>21</v>
      </c>
      <c r="L190" s="15">
        <v>3</v>
      </c>
      <c r="M190" s="79">
        <v>8.9774999999999991</v>
      </c>
      <c r="N190" s="94">
        <v>8.9774999999999991</v>
      </c>
      <c r="O190" s="63">
        <v>2530</v>
      </c>
      <c r="P190" s="64">
        <f>Table22457891011234567891011121314151617181920212223242526272829303132333438244454647484950515253626364656667686970345678[[#This Row],[PEMBULATAN]]*O190</f>
        <v>22713.074999999997</v>
      </c>
    </row>
    <row r="191" spans="1:16" ht="24" customHeight="1" x14ac:dyDescent="0.2">
      <c r="A191" s="13"/>
      <c r="B191" s="73"/>
      <c r="C191" s="71" t="s">
        <v>2734</v>
      </c>
      <c r="D191" s="76" t="s">
        <v>56</v>
      </c>
      <c r="E191" s="12">
        <v>44525</v>
      </c>
      <c r="F191" s="74" t="s">
        <v>58</v>
      </c>
      <c r="G191" s="12">
        <v>44529</v>
      </c>
      <c r="H191" s="75" t="s">
        <v>2534</v>
      </c>
      <c r="I191" s="15">
        <v>64</v>
      </c>
      <c r="J191" s="15">
        <v>42</v>
      </c>
      <c r="K191" s="15">
        <v>22</v>
      </c>
      <c r="L191" s="15">
        <v>5</v>
      </c>
      <c r="M191" s="79">
        <v>14.784000000000001</v>
      </c>
      <c r="N191" s="94">
        <v>14.784000000000001</v>
      </c>
      <c r="O191" s="63">
        <v>2530</v>
      </c>
      <c r="P191" s="64">
        <f>Table22457891011234567891011121314151617181920212223242526272829303132333438244454647484950515253626364656667686970345678[[#This Row],[PEMBULATAN]]*O191</f>
        <v>37403.520000000004</v>
      </c>
    </row>
    <row r="192" spans="1:16" ht="24" customHeight="1" x14ac:dyDescent="0.2">
      <c r="A192" s="13"/>
      <c r="B192" s="73"/>
      <c r="C192" s="71" t="s">
        <v>2735</v>
      </c>
      <c r="D192" s="76" t="s">
        <v>56</v>
      </c>
      <c r="E192" s="12">
        <v>44525</v>
      </c>
      <c r="F192" s="74" t="s">
        <v>58</v>
      </c>
      <c r="G192" s="12">
        <v>44529</v>
      </c>
      <c r="H192" s="75" t="s">
        <v>2534</v>
      </c>
      <c r="I192" s="15">
        <v>91</v>
      </c>
      <c r="J192" s="15">
        <v>58</v>
      </c>
      <c r="K192" s="15">
        <v>42</v>
      </c>
      <c r="L192" s="15">
        <v>18</v>
      </c>
      <c r="M192" s="79">
        <v>55.418999999999997</v>
      </c>
      <c r="N192" s="94">
        <v>56</v>
      </c>
      <c r="O192" s="63">
        <v>2530</v>
      </c>
      <c r="P192" s="64">
        <f>Table22457891011234567891011121314151617181920212223242526272829303132333438244454647484950515253626364656667686970345678[[#This Row],[PEMBULATAN]]*O192</f>
        <v>141680</v>
      </c>
    </row>
    <row r="193" spans="1:16" ht="24" customHeight="1" x14ac:dyDescent="0.2">
      <c r="A193" s="13"/>
      <c r="B193" s="73"/>
      <c r="C193" s="71" t="s">
        <v>2736</v>
      </c>
      <c r="D193" s="76" t="s">
        <v>56</v>
      </c>
      <c r="E193" s="12">
        <v>44525</v>
      </c>
      <c r="F193" s="74" t="s">
        <v>58</v>
      </c>
      <c r="G193" s="12">
        <v>44529</v>
      </c>
      <c r="H193" s="75" t="s">
        <v>2534</v>
      </c>
      <c r="I193" s="15">
        <v>83</v>
      </c>
      <c r="J193" s="15">
        <v>51</v>
      </c>
      <c r="K193" s="15">
        <v>18</v>
      </c>
      <c r="L193" s="15">
        <v>8</v>
      </c>
      <c r="M193" s="79">
        <v>19.048500000000001</v>
      </c>
      <c r="N193" s="94">
        <v>19.048500000000001</v>
      </c>
      <c r="O193" s="63">
        <v>2530</v>
      </c>
      <c r="P193" s="64">
        <f>Table22457891011234567891011121314151617181920212223242526272829303132333438244454647484950515253626364656667686970345678[[#This Row],[PEMBULATAN]]*O193</f>
        <v>48192.705000000002</v>
      </c>
    </row>
    <row r="194" spans="1:16" ht="24" customHeight="1" x14ac:dyDescent="0.2">
      <c r="A194" s="13"/>
      <c r="B194" s="73"/>
      <c r="C194" s="71" t="s">
        <v>2737</v>
      </c>
      <c r="D194" s="76" t="s">
        <v>56</v>
      </c>
      <c r="E194" s="12">
        <v>44525</v>
      </c>
      <c r="F194" s="74" t="s">
        <v>58</v>
      </c>
      <c r="G194" s="12">
        <v>44529</v>
      </c>
      <c r="H194" s="75" t="s">
        <v>2534</v>
      </c>
      <c r="I194" s="15">
        <v>155</v>
      </c>
      <c r="J194" s="15">
        <v>41</v>
      </c>
      <c r="K194" s="15">
        <v>16</v>
      </c>
      <c r="L194" s="15">
        <v>12</v>
      </c>
      <c r="M194" s="79">
        <v>25.42</v>
      </c>
      <c r="N194" s="94">
        <v>26</v>
      </c>
      <c r="O194" s="63">
        <v>2530</v>
      </c>
      <c r="P194" s="64">
        <f>Table22457891011234567891011121314151617181920212223242526272829303132333438244454647484950515253626364656667686970345678[[#This Row],[PEMBULATAN]]*O194</f>
        <v>65780</v>
      </c>
    </row>
    <row r="195" spans="1:16" ht="24" customHeight="1" x14ac:dyDescent="0.2">
      <c r="A195" s="13"/>
      <c r="B195" s="96"/>
      <c r="C195" s="71" t="s">
        <v>2738</v>
      </c>
      <c r="D195" s="76" t="s">
        <v>56</v>
      </c>
      <c r="E195" s="12">
        <v>44525</v>
      </c>
      <c r="F195" s="74" t="s">
        <v>58</v>
      </c>
      <c r="G195" s="12">
        <v>44529</v>
      </c>
      <c r="H195" s="75" t="s">
        <v>2534</v>
      </c>
      <c r="I195" s="15">
        <v>85</v>
      </c>
      <c r="J195" s="15">
        <v>62</v>
      </c>
      <c r="K195" s="15">
        <v>32</v>
      </c>
      <c r="L195" s="15">
        <v>20</v>
      </c>
      <c r="M195" s="79">
        <v>42.16</v>
      </c>
      <c r="N195" s="94">
        <v>42.16</v>
      </c>
      <c r="O195" s="63">
        <v>2530</v>
      </c>
      <c r="P195" s="64">
        <f>Table22457891011234567891011121314151617181920212223242526272829303132333438244454647484950515253626364656667686970345678[[#This Row],[PEMBULATAN]]*O195</f>
        <v>106664.79999999999</v>
      </c>
    </row>
    <row r="196" spans="1:16" ht="24" customHeight="1" x14ac:dyDescent="0.2">
      <c r="A196" s="13"/>
      <c r="B196" s="73" t="s">
        <v>2739</v>
      </c>
      <c r="C196" s="71" t="s">
        <v>2740</v>
      </c>
      <c r="D196" s="76" t="s">
        <v>56</v>
      </c>
      <c r="E196" s="12">
        <v>44525</v>
      </c>
      <c r="F196" s="74" t="s">
        <v>58</v>
      </c>
      <c r="G196" s="12">
        <v>44529</v>
      </c>
      <c r="H196" s="75" t="s">
        <v>2534</v>
      </c>
      <c r="I196" s="15">
        <v>71</v>
      </c>
      <c r="J196" s="15">
        <v>61</v>
      </c>
      <c r="K196" s="15">
        <v>28</v>
      </c>
      <c r="L196" s="15">
        <v>17</v>
      </c>
      <c r="M196" s="79">
        <v>30.317</v>
      </c>
      <c r="N196" s="94">
        <v>31</v>
      </c>
      <c r="O196" s="63">
        <v>2530</v>
      </c>
      <c r="P196" s="64">
        <f>Table22457891011234567891011121314151617181920212223242526272829303132333438244454647484950515253626364656667686970345678[[#This Row],[PEMBULATAN]]*O196</f>
        <v>78430</v>
      </c>
    </row>
    <row r="197" spans="1:16" ht="24" customHeight="1" x14ac:dyDescent="0.2">
      <c r="A197" s="13"/>
      <c r="B197" s="73"/>
      <c r="C197" s="71" t="s">
        <v>2741</v>
      </c>
      <c r="D197" s="76" t="s">
        <v>56</v>
      </c>
      <c r="E197" s="12">
        <v>44525</v>
      </c>
      <c r="F197" s="74" t="s">
        <v>58</v>
      </c>
      <c r="G197" s="12">
        <v>44529</v>
      </c>
      <c r="H197" s="75" t="s">
        <v>2534</v>
      </c>
      <c r="I197" s="15">
        <v>64</v>
      </c>
      <c r="J197" s="15">
        <v>30</v>
      </c>
      <c r="K197" s="15">
        <v>21</v>
      </c>
      <c r="L197" s="15">
        <v>13</v>
      </c>
      <c r="M197" s="79">
        <v>10.08</v>
      </c>
      <c r="N197" s="94">
        <v>13</v>
      </c>
      <c r="O197" s="63">
        <v>2530</v>
      </c>
      <c r="P197" s="64">
        <f>Table22457891011234567891011121314151617181920212223242526272829303132333438244454647484950515253626364656667686970345678[[#This Row],[PEMBULATAN]]*O197</f>
        <v>32890</v>
      </c>
    </row>
    <row r="198" spans="1:16" ht="24" customHeight="1" x14ac:dyDescent="0.2">
      <c r="A198" s="13"/>
      <c r="B198" s="73"/>
      <c r="C198" s="71" t="s">
        <v>2742</v>
      </c>
      <c r="D198" s="76" t="s">
        <v>56</v>
      </c>
      <c r="E198" s="12">
        <v>44525</v>
      </c>
      <c r="F198" s="74" t="s">
        <v>58</v>
      </c>
      <c r="G198" s="12">
        <v>44529</v>
      </c>
      <c r="H198" s="75" t="s">
        <v>2534</v>
      </c>
      <c r="I198" s="15">
        <v>75</v>
      </c>
      <c r="J198" s="15">
        <v>51</v>
      </c>
      <c r="K198" s="15">
        <v>31</v>
      </c>
      <c r="L198" s="15">
        <v>16</v>
      </c>
      <c r="M198" s="79">
        <v>29.643750000000001</v>
      </c>
      <c r="N198" s="94">
        <v>29.643750000000001</v>
      </c>
      <c r="O198" s="63">
        <v>2530</v>
      </c>
      <c r="P198" s="64">
        <f>Table22457891011234567891011121314151617181920212223242526272829303132333438244454647484950515253626364656667686970345678[[#This Row],[PEMBULATAN]]*O198</f>
        <v>74998.6875</v>
      </c>
    </row>
    <row r="199" spans="1:16" ht="24" customHeight="1" x14ac:dyDescent="0.2">
      <c r="A199" s="13"/>
      <c r="B199" s="73"/>
      <c r="C199" s="71" t="s">
        <v>2743</v>
      </c>
      <c r="D199" s="76" t="s">
        <v>56</v>
      </c>
      <c r="E199" s="12">
        <v>44525</v>
      </c>
      <c r="F199" s="74" t="s">
        <v>58</v>
      </c>
      <c r="G199" s="12">
        <v>44529</v>
      </c>
      <c r="H199" s="75" t="s">
        <v>2534</v>
      </c>
      <c r="I199" s="15">
        <v>28</v>
      </c>
      <c r="J199" s="15">
        <v>20</v>
      </c>
      <c r="K199" s="15">
        <v>13</v>
      </c>
      <c r="L199" s="15">
        <v>2</v>
      </c>
      <c r="M199" s="79">
        <v>1.82</v>
      </c>
      <c r="N199" s="94">
        <v>2</v>
      </c>
      <c r="O199" s="63">
        <v>2530</v>
      </c>
      <c r="P199" s="64">
        <f>Table22457891011234567891011121314151617181920212223242526272829303132333438244454647484950515253626364656667686970345678[[#This Row],[PEMBULATAN]]*O199</f>
        <v>5060</v>
      </c>
    </row>
    <row r="200" spans="1:16" ht="24" customHeight="1" x14ac:dyDescent="0.2">
      <c r="A200" s="13"/>
      <c r="B200" s="73"/>
      <c r="C200" s="71" t="s">
        <v>2744</v>
      </c>
      <c r="D200" s="76" t="s">
        <v>56</v>
      </c>
      <c r="E200" s="12">
        <v>44525</v>
      </c>
      <c r="F200" s="74" t="s">
        <v>58</v>
      </c>
      <c r="G200" s="12">
        <v>44529</v>
      </c>
      <c r="H200" s="75" t="s">
        <v>2534</v>
      </c>
      <c r="I200" s="15">
        <v>65</v>
      </c>
      <c r="J200" s="15">
        <v>41</v>
      </c>
      <c r="K200" s="15">
        <v>23</v>
      </c>
      <c r="L200" s="15">
        <v>3</v>
      </c>
      <c r="M200" s="79">
        <v>15.32375</v>
      </c>
      <c r="N200" s="94">
        <v>16</v>
      </c>
      <c r="O200" s="63">
        <v>2530</v>
      </c>
      <c r="P200" s="64">
        <f>Table22457891011234567891011121314151617181920212223242526272829303132333438244454647484950515253626364656667686970345678[[#This Row],[PEMBULATAN]]*O200</f>
        <v>40480</v>
      </c>
    </row>
    <row r="201" spans="1:16" ht="24" customHeight="1" x14ac:dyDescent="0.2">
      <c r="A201" s="13"/>
      <c r="B201" s="73"/>
      <c r="C201" s="71" t="s">
        <v>2745</v>
      </c>
      <c r="D201" s="76" t="s">
        <v>56</v>
      </c>
      <c r="E201" s="12">
        <v>44525</v>
      </c>
      <c r="F201" s="74" t="s">
        <v>58</v>
      </c>
      <c r="G201" s="12">
        <v>44529</v>
      </c>
      <c r="H201" s="75" t="s">
        <v>2534</v>
      </c>
      <c r="I201" s="15">
        <v>42</v>
      </c>
      <c r="J201" s="15">
        <v>42</v>
      </c>
      <c r="K201" s="15">
        <v>28</v>
      </c>
      <c r="L201" s="15">
        <v>7</v>
      </c>
      <c r="M201" s="79">
        <v>12.348000000000001</v>
      </c>
      <c r="N201" s="94">
        <v>13</v>
      </c>
      <c r="O201" s="63">
        <v>2530</v>
      </c>
      <c r="P201" s="64">
        <f>Table22457891011234567891011121314151617181920212223242526272829303132333438244454647484950515253626364656667686970345678[[#This Row],[PEMBULATAN]]*O201</f>
        <v>32890</v>
      </c>
    </row>
    <row r="202" spans="1:16" ht="24" customHeight="1" x14ac:dyDescent="0.2">
      <c r="A202" s="13"/>
      <c r="B202" s="73"/>
      <c r="C202" s="71" t="s">
        <v>2746</v>
      </c>
      <c r="D202" s="76" t="s">
        <v>56</v>
      </c>
      <c r="E202" s="12">
        <v>44525</v>
      </c>
      <c r="F202" s="74" t="s">
        <v>58</v>
      </c>
      <c r="G202" s="12">
        <v>44529</v>
      </c>
      <c r="H202" s="75" t="s">
        <v>2534</v>
      </c>
      <c r="I202" s="15">
        <v>58</v>
      </c>
      <c r="J202" s="15">
        <v>42</v>
      </c>
      <c r="K202" s="15">
        <v>26</v>
      </c>
      <c r="L202" s="15">
        <v>30</v>
      </c>
      <c r="M202" s="79">
        <v>15.834</v>
      </c>
      <c r="N202" s="94">
        <v>30</v>
      </c>
      <c r="O202" s="63">
        <v>2530</v>
      </c>
      <c r="P202" s="64">
        <f>Table22457891011234567891011121314151617181920212223242526272829303132333438244454647484950515253626364656667686970345678[[#This Row],[PEMBULATAN]]*O202</f>
        <v>75900</v>
      </c>
    </row>
    <row r="203" spans="1:16" ht="24" customHeight="1" x14ac:dyDescent="0.2">
      <c r="A203" s="13"/>
      <c r="B203" s="73"/>
      <c r="C203" s="71" t="s">
        <v>2747</v>
      </c>
      <c r="D203" s="76" t="s">
        <v>56</v>
      </c>
      <c r="E203" s="12">
        <v>44525</v>
      </c>
      <c r="F203" s="74" t="s">
        <v>58</v>
      </c>
      <c r="G203" s="12">
        <v>44529</v>
      </c>
      <c r="H203" s="75" t="s">
        <v>2534</v>
      </c>
      <c r="I203" s="15">
        <v>45</v>
      </c>
      <c r="J203" s="15">
        <v>36</v>
      </c>
      <c r="K203" s="15">
        <v>37</v>
      </c>
      <c r="L203" s="15">
        <v>9</v>
      </c>
      <c r="M203" s="79">
        <v>14.984999999999999</v>
      </c>
      <c r="N203" s="94">
        <v>14.984999999999999</v>
      </c>
      <c r="O203" s="63">
        <v>2530</v>
      </c>
      <c r="P203" s="64">
        <f>Table22457891011234567891011121314151617181920212223242526272829303132333438244454647484950515253626364656667686970345678[[#This Row],[PEMBULATAN]]*O203</f>
        <v>37912.049999999996</v>
      </c>
    </row>
    <row r="204" spans="1:16" ht="24" customHeight="1" x14ac:dyDescent="0.2">
      <c r="A204" s="13"/>
      <c r="B204" s="73"/>
      <c r="C204" s="71" t="s">
        <v>2748</v>
      </c>
      <c r="D204" s="76" t="s">
        <v>56</v>
      </c>
      <c r="E204" s="12">
        <v>44525</v>
      </c>
      <c r="F204" s="74" t="s">
        <v>58</v>
      </c>
      <c r="G204" s="12">
        <v>44529</v>
      </c>
      <c r="H204" s="75" t="s">
        <v>2534</v>
      </c>
      <c r="I204" s="15">
        <v>71</v>
      </c>
      <c r="J204" s="15">
        <v>52</v>
      </c>
      <c r="K204" s="15">
        <v>20</v>
      </c>
      <c r="L204" s="15">
        <v>5</v>
      </c>
      <c r="M204" s="79">
        <v>18.46</v>
      </c>
      <c r="N204" s="94">
        <v>19</v>
      </c>
      <c r="O204" s="63">
        <v>2530</v>
      </c>
      <c r="P204" s="64">
        <f>Table22457891011234567891011121314151617181920212223242526272829303132333438244454647484950515253626364656667686970345678[[#This Row],[PEMBULATAN]]*O204</f>
        <v>48070</v>
      </c>
    </row>
    <row r="205" spans="1:16" ht="24" customHeight="1" x14ac:dyDescent="0.2">
      <c r="A205" s="13"/>
      <c r="B205" s="73"/>
      <c r="C205" s="71" t="s">
        <v>2749</v>
      </c>
      <c r="D205" s="76" t="s">
        <v>56</v>
      </c>
      <c r="E205" s="12">
        <v>44525</v>
      </c>
      <c r="F205" s="74" t="s">
        <v>58</v>
      </c>
      <c r="G205" s="12">
        <v>44529</v>
      </c>
      <c r="H205" s="75" t="s">
        <v>2534</v>
      </c>
      <c r="I205" s="15">
        <v>66</v>
      </c>
      <c r="J205" s="15">
        <v>50</v>
      </c>
      <c r="K205" s="15">
        <v>11</v>
      </c>
      <c r="L205" s="15">
        <v>2</v>
      </c>
      <c r="M205" s="79">
        <v>9.0749999999999993</v>
      </c>
      <c r="N205" s="94">
        <v>9.0749999999999993</v>
      </c>
      <c r="O205" s="63">
        <v>2530</v>
      </c>
      <c r="P205" s="64">
        <f>Table22457891011234567891011121314151617181920212223242526272829303132333438244454647484950515253626364656667686970345678[[#This Row],[PEMBULATAN]]*O205</f>
        <v>22959.75</v>
      </c>
    </row>
    <row r="206" spans="1:16" ht="24" customHeight="1" x14ac:dyDescent="0.2">
      <c r="A206" s="13"/>
      <c r="B206" s="73"/>
      <c r="C206" s="71" t="s">
        <v>2750</v>
      </c>
      <c r="D206" s="76" t="s">
        <v>56</v>
      </c>
      <c r="E206" s="12">
        <v>44525</v>
      </c>
      <c r="F206" s="74" t="s">
        <v>58</v>
      </c>
      <c r="G206" s="12">
        <v>44529</v>
      </c>
      <c r="H206" s="75" t="s">
        <v>2534</v>
      </c>
      <c r="I206" s="15">
        <v>41</v>
      </c>
      <c r="J206" s="15">
        <v>35</v>
      </c>
      <c r="K206" s="15">
        <v>18</v>
      </c>
      <c r="L206" s="15">
        <v>3</v>
      </c>
      <c r="M206" s="79">
        <v>6.4574999999999996</v>
      </c>
      <c r="N206" s="94">
        <v>7</v>
      </c>
      <c r="O206" s="63">
        <v>2530</v>
      </c>
      <c r="P206" s="64">
        <f>Table22457891011234567891011121314151617181920212223242526272829303132333438244454647484950515253626364656667686970345678[[#This Row],[PEMBULATAN]]*O206</f>
        <v>17710</v>
      </c>
    </row>
    <row r="207" spans="1:16" ht="24" customHeight="1" x14ac:dyDescent="0.2">
      <c r="A207" s="13"/>
      <c r="B207" s="73"/>
      <c r="C207" s="71" t="s">
        <v>2751</v>
      </c>
      <c r="D207" s="76" t="s">
        <v>56</v>
      </c>
      <c r="E207" s="12">
        <v>44525</v>
      </c>
      <c r="F207" s="74" t="s">
        <v>58</v>
      </c>
      <c r="G207" s="12">
        <v>44529</v>
      </c>
      <c r="H207" s="75" t="s">
        <v>2534</v>
      </c>
      <c r="I207" s="15">
        <v>43</v>
      </c>
      <c r="J207" s="15">
        <v>32</v>
      </c>
      <c r="K207" s="15">
        <v>27</v>
      </c>
      <c r="L207" s="15">
        <v>7</v>
      </c>
      <c r="M207" s="79">
        <v>9.2880000000000003</v>
      </c>
      <c r="N207" s="94">
        <v>9.2880000000000003</v>
      </c>
      <c r="O207" s="63">
        <v>2530</v>
      </c>
      <c r="P207" s="64">
        <f>Table22457891011234567891011121314151617181920212223242526272829303132333438244454647484950515253626364656667686970345678[[#This Row],[PEMBULATAN]]*O207</f>
        <v>23498.639999999999</v>
      </c>
    </row>
    <row r="208" spans="1:16" ht="24" customHeight="1" x14ac:dyDescent="0.2">
      <c r="A208" s="13"/>
      <c r="B208" s="96"/>
      <c r="C208" s="71" t="s">
        <v>2752</v>
      </c>
      <c r="D208" s="76" t="s">
        <v>56</v>
      </c>
      <c r="E208" s="12">
        <v>44525</v>
      </c>
      <c r="F208" s="74" t="s">
        <v>58</v>
      </c>
      <c r="G208" s="12">
        <v>44529</v>
      </c>
      <c r="H208" s="75" t="s">
        <v>2534</v>
      </c>
      <c r="I208" s="15">
        <v>40</v>
      </c>
      <c r="J208" s="15">
        <v>36</v>
      </c>
      <c r="K208" s="15">
        <v>28</v>
      </c>
      <c r="L208" s="15">
        <v>6</v>
      </c>
      <c r="M208" s="79">
        <v>10.08</v>
      </c>
      <c r="N208" s="94">
        <v>10.08</v>
      </c>
      <c r="O208" s="63">
        <v>2530</v>
      </c>
      <c r="P208" s="64">
        <f>Table22457891011234567891011121314151617181920212223242526272829303132333438244454647484950515253626364656667686970345678[[#This Row],[PEMBULATAN]]*O208</f>
        <v>25502.400000000001</v>
      </c>
    </row>
    <row r="209" spans="1:16" ht="24" customHeight="1" x14ac:dyDescent="0.2">
      <c r="A209" s="13"/>
      <c r="B209" s="73" t="s">
        <v>2753</v>
      </c>
      <c r="C209" s="71" t="s">
        <v>2754</v>
      </c>
      <c r="D209" s="76" t="s">
        <v>56</v>
      </c>
      <c r="E209" s="12">
        <v>44525</v>
      </c>
      <c r="F209" s="74" t="s">
        <v>58</v>
      </c>
      <c r="G209" s="12">
        <v>44529</v>
      </c>
      <c r="H209" s="75" t="s">
        <v>2534</v>
      </c>
      <c r="I209" s="15">
        <v>61</v>
      </c>
      <c r="J209" s="15">
        <v>41</v>
      </c>
      <c r="K209" s="15">
        <v>35</v>
      </c>
      <c r="L209" s="15">
        <v>31</v>
      </c>
      <c r="M209" s="79">
        <v>21.883749999999999</v>
      </c>
      <c r="N209" s="94">
        <v>31</v>
      </c>
      <c r="O209" s="63">
        <v>2530</v>
      </c>
      <c r="P209" s="64">
        <f>Table22457891011234567891011121314151617181920212223242526272829303132333438244454647484950515253626364656667686970345678[[#This Row],[PEMBULATAN]]*O209</f>
        <v>78430</v>
      </c>
    </row>
    <row r="210" spans="1:16" ht="24" customHeight="1" x14ac:dyDescent="0.2">
      <c r="A210" s="13"/>
      <c r="B210" s="73"/>
      <c r="C210" s="71" t="s">
        <v>2755</v>
      </c>
      <c r="D210" s="76" t="s">
        <v>56</v>
      </c>
      <c r="E210" s="12">
        <v>44525</v>
      </c>
      <c r="F210" s="74" t="s">
        <v>58</v>
      </c>
      <c r="G210" s="12">
        <v>44529</v>
      </c>
      <c r="H210" s="75" t="s">
        <v>2534</v>
      </c>
      <c r="I210" s="15">
        <v>61</v>
      </c>
      <c r="J210" s="15">
        <v>41</v>
      </c>
      <c r="K210" s="15">
        <v>35</v>
      </c>
      <c r="L210" s="15">
        <v>31</v>
      </c>
      <c r="M210" s="79">
        <v>21.883749999999999</v>
      </c>
      <c r="N210" s="94">
        <v>31</v>
      </c>
      <c r="O210" s="63">
        <v>2530</v>
      </c>
      <c r="P210" s="64">
        <f>Table22457891011234567891011121314151617181920212223242526272829303132333438244454647484950515253626364656667686970345678[[#This Row],[PEMBULATAN]]*O210</f>
        <v>78430</v>
      </c>
    </row>
    <row r="211" spans="1:16" ht="24" customHeight="1" x14ac:dyDescent="0.2">
      <c r="A211" s="13"/>
      <c r="B211" s="73"/>
      <c r="C211" s="71" t="s">
        <v>2756</v>
      </c>
      <c r="D211" s="76" t="s">
        <v>56</v>
      </c>
      <c r="E211" s="12">
        <v>44525</v>
      </c>
      <c r="F211" s="74" t="s">
        <v>58</v>
      </c>
      <c r="G211" s="12">
        <v>44529</v>
      </c>
      <c r="H211" s="75" t="s">
        <v>2534</v>
      </c>
      <c r="I211" s="15">
        <v>61</v>
      </c>
      <c r="J211" s="15">
        <v>41</v>
      </c>
      <c r="K211" s="15">
        <v>35</v>
      </c>
      <c r="L211" s="15">
        <v>31</v>
      </c>
      <c r="M211" s="79">
        <v>21.883749999999999</v>
      </c>
      <c r="N211" s="94">
        <v>31</v>
      </c>
      <c r="O211" s="63">
        <v>2530</v>
      </c>
      <c r="P211" s="64">
        <f>Table22457891011234567891011121314151617181920212223242526272829303132333438244454647484950515253626364656667686970345678[[#This Row],[PEMBULATAN]]*O211</f>
        <v>78430</v>
      </c>
    </row>
    <row r="212" spans="1:16" ht="24" customHeight="1" x14ac:dyDescent="0.2">
      <c r="A212" s="13"/>
      <c r="B212" s="73"/>
      <c r="C212" s="71" t="s">
        <v>2757</v>
      </c>
      <c r="D212" s="76" t="s">
        <v>56</v>
      </c>
      <c r="E212" s="12">
        <v>44525</v>
      </c>
      <c r="F212" s="74" t="s">
        <v>58</v>
      </c>
      <c r="G212" s="12">
        <v>44529</v>
      </c>
      <c r="H212" s="75" t="s">
        <v>2534</v>
      </c>
      <c r="I212" s="15">
        <v>61</v>
      </c>
      <c r="J212" s="15">
        <v>41</v>
      </c>
      <c r="K212" s="15">
        <v>35</v>
      </c>
      <c r="L212" s="15">
        <v>31</v>
      </c>
      <c r="M212" s="79">
        <v>21.883749999999999</v>
      </c>
      <c r="N212" s="94">
        <v>31</v>
      </c>
      <c r="O212" s="63">
        <v>2530</v>
      </c>
      <c r="P212" s="64">
        <f>Table22457891011234567891011121314151617181920212223242526272829303132333438244454647484950515253626364656667686970345678[[#This Row],[PEMBULATAN]]*O212</f>
        <v>78430</v>
      </c>
    </row>
    <row r="213" spans="1:16" ht="24" customHeight="1" x14ac:dyDescent="0.2">
      <c r="A213" s="13"/>
      <c r="B213" s="73"/>
      <c r="C213" s="71" t="s">
        <v>2758</v>
      </c>
      <c r="D213" s="76" t="s">
        <v>56</v>
      </c>
      <c r="E213" s="12">
        <v>44525</v>
      </c>
      <c r="F213" s="74" t="s">
        <v>58</v>
      </c>
      <c r="G213" s="12">
        <v>44529</v>
      </c>
      <c r="H213" s="75" t="s">
        <v>2534</v>
      </c>
      <c r="I213" s="15">
        <v>58</v>
      </c>
      <c r="J213" s="15">
        <v>41</v>
      </c>
      <c r="K213" s="15">
        <v>8</v>
      </c>
      <c r="L213" s="15">
        <v>10</v>
      </c>
      <c r="M213" s="79">
        <v>4.7560000000000002</v>
      </c>
      <c r="N213" s="94">
        <v>10</v>
      </c>
      <c r="O213" s="63">
        <v>2530</v>
      </c>
      <c r="P213" s="64">
        <f>Table22457891011234567891011121314151617181920212223242526272829303132333438244454647484950515253626364656667686970345678[[#This Row],[PEMBULATAN]]*O213</f>
        <v>25300</v>
      </c>
    </row>
    <row r="214" spans="1:16" ht="24" customHeight="1" x14ac:dyDescent="0.2">
      <c r="A214" s="13"/>
      <c r="B214" s="73"/>
      <c r="C214" s="71" t="s">
        <v>2759</v>
      </c>
      <c r="D214" s="76" t="s">
        <v>56</v>
      </c>
      <c r="E214" s="12">
        <v>44525</v>
      </c>
      <c r="F214" s="74" t="s">
        <v>58</v>
      </c>
      <c r="G214" s="12">
        <v>44529</v>
      </c>
      <c r="H214" s="75" t="s">
        <v>2534</v>
      </c>
      <c r="I214" s="15">
        <v>61</v>
      </c>
      <c r="J214" s="15">
        <v>41</v>
      </c>
      <c r="K214" s="15">
        <v>76</v>
      </c>
      <c r="L214" s="15">
        <v>31</v>
      </c>
      <c r="M214" s="79">
        <v>47.518999999999998</v>
      </c>
      <c r="N214" s="94">
        <v>47.518999999999998</v>
      </c>
      <c r="O214" s="63">
        <v>2530</v>
      </c>
      <c r="P214" s="64">
        <f>Table22457891011234567891011121314151617181920212223242526272829303132333438244454647484950515253626364656667686970345678[[#This Row],[PEMBULATAN]]*O214</f>
        <v>120223.06999999999</v>
      </c>
    </row>
    <row r="215" spans="1:16" ht="24" customHeight="1" x14ac:dyDescent="0.2">
      <c r="A215" s="13"/>
      <c r="B215" s="73"/>
      <c r="C215" s="71" t="s">
        <v>2760</v>
      </c>
      <c r="D215" s="76" t="s">
        <v>56</v>
      </c>
      <c r="E215" s="12">
        <v>44525</v>
      </c>
      <c r="F215" s="74" t="s">
        <v>58</v>
      </c>
      <c r="G215" s="12">
        <v>44529</v>
      </c>
      <c r="H215" s="75" t="s">
        <v>2534</v>
      </c>
      <c r="I215" s="15">
        <v>58</v>
      </c>
      <c r="J215" s="15">
        <v>41</v>
      </c>
      <c r="K215" s="15">
        <v>8</v>
      </c>
      <c r="L215" s="15">
        <v>10</v>
      </c>
      <c r="M215" s="79">
        <v>4.7560000000000002</v>
      </c>
      <c r="N215" s="94">
        <v>10</v>
      </c>
      <c r="O215" s="63">
        <v>2530</v>
      </c>
      <c r="P215" s="64">
        <f>Table22457891011234567891011121314151617181920212223242526272829303132333438244454647484950515253626364656667686970345678[[#This Row],[PEMBULATAN]]*O215</f>
        <v>25300</v>
      </c>
    </row>
    <row r="216" spans="1:16" ht="24" customHeight="1" x14ac:dyDescent="0.2">
      <c r="A216" s="13"/>
      <c r="B216" s="96"/>
      <c r="C216" s="71" t="s">
        <v>2761</v>
      </c>
      <c r="D216" s="76" t="s">
        <v>56</v>
      </c>
      <c r="E216" s="12">
        <v>44525</v>
      </c>
      <c r="F216" s="74" t="s">
        <v>58</v>
      </c>
      <c r="G216" s="12">
        <v>44529</v>
      </c>
      <c r="H216" s="75" t="s">
        <v>2534</v>
      </c>
      <c r="I216" s="15">
        <v>86</v>
      </c>
      <c r="J216" s="15">
        <v>53</v>
      </c>
      <c r="K216" s="15">
        <v>17</v>
      </c>
      <c r="L216" s="15">
        <v>10</v>
      </c>
      <c r="M216" s="79">
        <v>19.371500000000001</v>
      </c>
      <c r="N216" s="94">
        <v>20</v>
      </c>
      <c r="O216" s="63">
        <v>2530</v>
      </c>
      <c r="P216" s="64">
        <f>Table22457891011234567891011121314151617181920212223242526272829303132333438244454647484950515253626364656667686970345678[[#This Row],[PEMBULATAN]]*O216</f>
        <v>50600</v>
      </c>
    </row>
    <row r="217" spans="1:16" ht="24" customHeight="1" x14ac:dyDescent="0.2">
      <c r="A217" s="13"/>
      <c r="B217" s="73" t="s">
        <v>2762</v>
      </c>
      <c r="C217" s="71" t="s">
        <v>2763</v>
      </c>
      <c r="D217" s="76" t="s">
        <v>56</v>
      </c>
      <c r="E217" s="12">
        <v>44525</v>
      </c>
      <c r="F217" s="74" t="s">
        <v>58</v>
      </c>
      <c r="G217" s="12">
        <v>44529</v>
      </c>
      <c r="H217" s="75" t="s">
        <v>2534</v>
      </c>
      <c r="I217" s="15">
        <v>75</v>
      </c>
      <c r="J217" s="15">
        <v>46</v>
      </c>
      <c r="K217" s="15">
        <v>12</v>
      </c>
      <c r="L217" s="15">
        <v>10</v>
      </c>
      <c r="M217" s="79">
        <v>10.35</v>
      </c>
      <c r="N217" s="94">
        <v>11</v>
      </c>
      <c r="O217" s="63">
        <v>2530</v>
      </c>
      <c r="P217" s="64">
        <f>Table22457891011234567891011121314151617181920212223242526272829303132333438244454647484950515253626364656667686970345678[[#This Row],[PEMBULATAN]]*O217</f>
        <v>27830</v>
      </c>
    </row>
    <row r="218" spans="1:16" ht="24" customHeight="1" x14ac:dyDescent="0.2">
      <c r="A218" s="13"/>
      <c r="B218" s="73"/>
      <c r="C218" s="71" t="s">
        <v>2764</v>
      </c>
      <c r="D218" s="76" t="s">
        <v>56</v>
      </c>
      <c r="E218" s="12">
        <v>44525</v>
      </c>
      <c r="F218" s="74" t="s">
        <v>58</v>
      </c>
      <c r="G218" s="12">
        <v>44529</v>
      </c>
      <c r="H218" s="75" t="s">
        <v>2534</v>
      </c>
      <c r="I218" s="15">
        <v>83</v>
      </c>
      <c r="J218" s="15">
        <v>54</v>
      </c>
      <c r="K218" s="15">
        <v>21</v>
      </c>
      <c r="L218" s="15">
        <v>13</v>
      </c>
      <c r="M218" s="79">
        <v>23.5305</v>
      </c>
      <c r="N218" s="94">
        <v>23.5305</v>
      </c>
      <c r="O218" s="63">
        <v>2530</v>
      </c>
      <c r="P218" s="64">
        <f>Table22457891011234567891011121314151617181920212223242526272829303132333438244454647484950515253626364656667686970345678[[#This Row],[PEMBULATAN]]*O218</f>
        <v>59532.165000000001</v>
      </c>
    </row>
    <row r="219" spans="1:16" ht="24" customHeight="1" x14ac:dyDescent="0.2">
      <c r="A219" s="13"/>
      <c r="B219" s="73"/>
      <c r="C219" s="71" t="s">
        <v>2765</v>
      </c>
      <c r="D219" s="76" t="s">
        <v>56</v>
      </c>
      <c r="E219" s="12">
        <v>44525</v>
      </c>
      <c r="F219" s="74" t="s">
        <v>58</v>
      </c>
      <c r="G219" s="12">
        <v>44529</v>
      </c>
      <c r="H219" s="75" t="s">
        <v>2534</v>
      </c>
      <c r="I219" s="15">
        <v>34</v>
      </c>
      <c r="J219" s="15">
        <v>24</v>
      </c>
      <c r="K219" s="15">
        <v>20</v>
      </c>
      <c r="L219" s="15">
        <v>5</v>
      </c>
      <c r="M219" s="79">
        <v>4.08</v>
      </c>
      <c r="N219" s="94">
        <v>5</v>
      </c>
      <c r="O219" s="63">
        <v>2530</v>
      </c>
      <c r="P219" s="64">
        <f>Table22457891011234567891011121314151617181920212223242526272829303132333438244454647484950515253626364656667686970345678[[#This Row],[PEMBULATAN]]*O219</f>
        <v>12650</v>
      </c>
    </row>
    <row r="220" spans="1:16" ht="24" customHeight="1" x14ac:dyDescent="0.2">
      <c r="A220" s="13"/>
      <c r="B220" s="73"/>
      <c r="C220" s="71" t="s">
        <v>2766</v>
      </c>
      <c r="D220" s="76" t="s">
        <v>56</v>
      </c>
      <c r="E220" s="12">
        <v>44525</v>
      </c>
      <c r="F220" s="74" t="s">
        <v>58</v>
      </c>
      <c r="G220" s="12">
        <v>44529</v>
      </c>
      <c r="H220" s="75" t="s">
        <v>2534</v>
      </c>
      <c r="I220" s="15">
        <v>44</v>
      </c>
      <c r="J220" s="15">
        <v>33</v>
      </c>
      <c r="K220" s="15">
        <v>29</v>
      </c>
      <c r="L220" s="15">
        <v>9</v>
      </c>
      <c r="M220" s="79">
        <v>10.526999999999999</v>
      </c>
      <c r="N220" s="94">
        <v>10.526999999999999</v>
      </c>
      <c r="O220" s="63">
        <v>2530</v>
      </c>
      <c r="P220" s="64">
        <f>Table22457891011234567891011121314151617181920212223242526272829303132333438244454647484950515253626364656667686970345678[[#This Row],[PEMBULATAN]]*O220</f>
        <v>26633.309999999998</v>
      </c>
    </row>
    <row r="221" spans="1:16" ht="24" customHeight="1" x14ac:dyDescent="0.2">
      <c r="A221" s="13"/>
      <c r="B221" s="73"/>
      <c r="C221" s="71" t="s">
        <v>2767</v>
      </c>
      <c r="D221" s="76" t="s">
        <v>56</v>
      </c>
      <c r="E221" s="12">
        <v>44525</v>
      </c>
      <c r="F221" s="74" t="s">
        <v>58</v>
      </c>
      <c r="G221" s="12">
        <v>44529</v>
      </c>
      <c r="H221" s="75" t="s">
        <v>2534</v>
      </c>
      <c r="I221" s="15">
        <v>41</v>
      </c>
      <c r="J221" s="15">
        <v>29</v>
      </c>
      <c r="K221" s="15">
        <v>21</v>
      </c>
      <c r="L221" s="15">
        <v>10</v>
      </c>
      <c r="M221" s="79">
        <v>6.2422500000000003</v>
      </c>
      <c r="N221" s="94">
        <v>10</v>
      </c>
      <c r="O221" s="63">
        <v>2530</v>
      </c>
      <c r="P221" s="64">
        <f>Table22457891011234567891011121314151617181920212223242526272829303132333438244454647484950515253626364656667686970345678[[#This Row],[PEMBULATAN]]*O221</f>
        <v>25300</v>
      </c>
    </row>
    <row r="222" spans="1:16" ht="24" customHeight="1" x14ac:dyDescent="0.2">
      <c r="A222" s="13"/>
      <c r="B222" s="73"/>
      <c r="C222" s="71" t="s">
        <v>2768</v>
      </c>
      <c r="D222" s="76" t="s">
        <v>56</v>
      </c>
      <c r="E222" s="12">
        <v>44525</v>
      </c>
      <c r="F222" s="74" t="s">
        <v>58</v>
      </c>
      <c r="G222" s="12">
        <v>44529</v>
      </c>
      <c r="H222" s="75" t="s">
        <v>2534</v>
      </c>
      <c r="I222" s="15">
        <v>36</v>
      </c>
      <c r="J222" s="15">
        <v>36</v>
      </c>
      <c r="K222" s="15">
        <v>18</v>
      </c>
      <c r="L222" s="15">
        <v>12</v>
      </c>
      <c r="M222" s="79">
        <v>5.8319999999999999</v>
      </c>
      <c r="N222" s="94">
        <v>12</v>
      </c>
      <c r="O222" s="63">
        <v>2530</v>
      </c>
      <c r="P222" s="64">
        <f>Table22457891011234567891011121314151617181920212223242526272829303132333438244454647484950515253626364656667686970345678[[#This Row],[PEMBULATAN]]*O222</f>
        <v>30360</v>
      </c>
    </row>
    <row r="223" spans="1:16" ht="24" customHeight="1" x14ac:dyDescent="0.2">
      <c r="A223" s="13"/>
      <c r="B223" s="73"/>
      <c r="C223" s="71" t="s">
        <v>2769</v>
      </c>
      <c r="D223" s="76" t="s">
        <v>56</v>
      </c>
      <c r="E223" s="12">
        <v>44525</v>
      </c>
      <c r="F223" s="74" t="s">
        <v>58</v>
      </c>
      <c r="G223" s="12">
        <v>44529</v>
      </c>
      <c r="H223" s="75" t="s">
        <v>2534</v>
      </c>
      <c r="I223" s="15">
        <v>39</v>
      </c>
      <c r="J223" s="15">
        <v>29</v>
      </c>
      <c r="K223" s="15">
        <v>15</v>
      </c>
      <c r="L223" s="15">
        <v>10</v>
      </c>
      <c r="M223" s="79">
        <v>4.24125</v>
      </c>
      <c r="N223" s="94">
        <v>10</v>
      </c>
      <c r="O223" s="63">
        <v>2530</v>
      </c>
      <c r="P223" s="64">
        <f>Table22457891011234567891011121314151617181920212223242526272829303132333438244454647484950515253626364656667686970345678[[#This Row],[PEMBULATAN]]*O223</f>
        <v>25300</v>
      </c>
    </row>
    <row r="224" spans="1:16" ht="24" customHeight="1" x14ac:dyDescent="0.2">
      <c r="A224" s="13"/>
      <c r="B224" s="73"/>
      <c r="C224" s="71" t="s">
        <v>2770</v>
      </c>
      <c r="D224" s="76" t="s">
        <v>56</v>
      </c>
      <c r="E224" s="12">
        <v>44525</v>
      </c>
      <c r="F224" s="74" t="s">
        <v>58</v>
      </c>
      <c r="G224" s="12">
        <v>44529</v>
      </c>
      <c r="H224" s="75" t="s">
        <v>2534</v>
      </c>
      <c r="I224" s="15">
        <v>33</v>
      </c>
      <c r="J224" s="15">
        <v>30</v>
      </c>
      <c r="K224" s="15">
        <v>18</v>
      </c>
      <c r="L224" s="15">
        <v>10</v>
      </c>
      <c r="M224" s="79">
        <v>4.4550000000000001</v>
      </c>
      <c r="N224" s="94">
        <v>11</v>
      </c>
      <c r="O224" s="63">
        <v>2530</v>
      </c>
      <c r="P224" s="64">
        <f>Table22457891011234567891011121314151617181920212223242526272829303132333438244454647484950515253626364656667686970345678[[#This Row],[PEMBULATAN]]*O224</f>
        <v>27830</v>
      </c>
    </row>
    <row r="225" spans="1:16" ht="22.5" customHeight="1" x14ac:dyDescent="0.2">
      <c r="A225" s="116" t="s">
        <v>30</v>
      </c>
      <c r="B225" s="117"/>
      <c r="C225" s="117"/>
      <c r="D225" s="117"/>
      <c r="E225" s="117"/>
      <c r="F225" s="117"/>
      <c r="G225" s="117"/>
      <c r="H225" s="117"/>
      <c r="I225" s="117"/>
      <c r="J225" s="117"/>
      <c r="K225" s="117"/>
      <c r="L225" s="118"/>
      <c r="M225" s="77">
        <f>SUBTOTAL(109,Table22457891011234567891011121314151617181920212223242526272829303132333438244454647484950515253626364656667686970345678[KG VOLUME])</f>
        <v>4016.5732499999995</v>
      </c>
      <c r="N225" s="67">
        <f>SUM(N3:N224)</f>
        <v>4301.3842500000001</v>
      </c>
      <c r="O225" s="119">
        <f>SUM(P3:P224)</f>
        <v>10882502.152499998</v>
      </c>
      <c r="P225" s="120"/>
    </row>
    <row r="226" spans="1:16" ht="18" customHeight="1" x14ac:dyDescent="0.2">
      <c r="A226" s="84"/>
      <c r="B226" s="55" t="s">
        <v>42</v>
      </c>
      <c r="C226" s="54"/>
      <c r="D226" s="56" t="s">
        <v>43</v>
      </c>
      <c r="E226" s="84"/>
      <c r="F226" s="84"/>
      <c r="G226" s="84"/>
      <c r="H226" s="84"/>
      <c r="I226" s="84"/>
      <c r="J226" s="84"/>
      <c r="K226" s="84"/>
      <c r="L226" s="84"/>
      <c r="M226" s="85"/>
      <c r="N226" s="86" t="s">
        <v>51</v>
      </c>
      <c r="O226" s="87"/>
      <c r="P226" s="87">
        <f>O225*10%</f>
        <v>1088250.2152499999</v>
      </c>
    </row>
    <row r="227" spans="1:16" ht="18" customHeight="1" thickBot="1" x14ac:dyDescent="0.25">
      <c r="A227" s="84"/>
      <c r="B227" s="55"/>
      <c r="C227" s="54"/>
      <c r="D227" s="56"/>
      <c r="E227" s="84"/>
      <c r="F227" s="84"/>
      <c r="G227" s="84"/>
      <c r="H227" s="84"/>
      <c r="I227" s="84"/>
      <c r="J227" s="84"/>
      <c r="K227" s="84"/>
      <c r="L227" s="84"/>
      <c r="M227" s="85"/>
      <c r="N227" s="88" t="s">
        <v>52</v>
      </c>
      <c r="O227" s="89"/>
      <c r="P227" s="89">
        <f>O225-P226</f>
        <v>9794251.9372499976</v>
      </c>
    </row>
    <row r="228" spans="1:16" ht="18" customHeight="1" x14ac:dyDescent="0.2">
      <c r="A228" s="10"/>
      <c r="H228" s="62"/>
      <c r="N228" s="61" t="s">
        <v>31</v>
      </c>
      <c r="P228" s="68">
        <f>P227*1%</f>
        <v>97942.519372499984</v>
      </c>
    </row>
    <row r="229" spans="1:16" ht="18" customHeight="1" thickBot="1" x14ac:dyDescent="0.25">
      <c r="A229" s="10"/>
      <c r="H229" s="62"/>
      <c r="N229" s="61" t="s">
        <v>53</v>
      </c>
      <c r="P229" s="70">
        <f>P227*2%</f>
        <v>195885.03874499997</v>
      </c>
    </row>
    <row r="230" spans="1:16" ht="18" customHeight="1" x14ac:dyDescent="0.2">
      <c r="A230" s="10"/>
      <c r="H230" s="62"/>
      <c r="N230" s="65" t="s">
        <v>32</v>
      </c>
      <c r="O230" s="66"/>
      <c r="P230" s="69">
        <f>P227+P228-P229</f>
        <v>9696309.417877499</v>
      </c>
    </row>
    <row r="232" spans="1:16" x14ac:dyDescent="0.2">
      <c r="A232" s="10"/>
      <c r="H232" s="62"/>
      <c r="P232" s="70"/>
    </row>
    <row r="233" spans="1:16" x14ac:dyDescent="0.2">
      <c r="A233" s="10"/>
      <c r="H233" s="62"/>
      <c r="O233" s="57"/>
      <c r="P233" s="70"/>
    </row>
    <row r="234" spans="1:16" s="3" customFormat="1" x14ac:dyDescent="0.25">
      <c r="A234" s="10"/>
      <c r="B234" s="2"/>
      <c r="C234" s="2"/>
      <c r="E234" s="11"/>
      <c r="H234" s="62"/>
      <c r="N234" s="14"/>
      <c r="O234" s="14"/>
      <c r="P234" s="14"/>
    </row>
    <row r="235" spans="1:16" s="3" customFormat="1" x14ac:dyDescent="0.25">
      <c r="A235" s="10"/>
      <c r="B235" s="2"/>
      <c r="C235" s="2"/>
      <c r="E235" s="11"/>
      <c r="H235" s="62"/>
      <c r="N235" s="14"/>
      <c r="O235" s="14"/>
      <c r="P235" s="14"/>
    </row>
    <row r="236" spans="1:16" s="3" customFormat="1" x14ac:dyDescent="0.25">
      <c r="A236" s="10"/>
      <c r="B236" s="2"/>
      <c r="C236" s="2"/>
      <c r="E236" s="11"/>
      <c r="H236" s="62"/>
      <c r="N236" s="14"/>
      <c r="O236" s="14"/>
      <c r="P236" s="14"/>
    </row>
    <row r="237" spans="1:16" s="3" customFormat="1" x14ac:dyDescent="0.25">
      <c r="A237" s="10"/>
      <c r="B237" s="2"/>
      <c r="C237" s="2"/>
      <c r="E237" s="11"/>
      <c r="H237" s="62"/>
      <c r="N237" s="14"/>
      <c r="O237" s="14"/>
      <c r="P237" s="14"/>
    </row>
    <row r="238" spans="1:16" s="3" customFormat="1" x14ac:dyDescent="0.25">
      <c r="A238" s="10"/>
      <c r="B238" s="2"/>
      <c r="C238" s="2"/>
      <c r="E238" s="11"/>
      <c r="H238" s="62"/>
      <c r="N238" s="14"/>
      <c r="O238" s="14"/>
      <c r="P238" s="14"/>
    </row>
    <row r="239" spans="1:16" s="3" customFormat="1" x14ac:dyDescent="0.25">
      <c r="A239" s="10"/>
      <c r="B239" s="2"/>
      <c r="C239" s="2"/>
      <c r="E239" s="11"/>
      <c r="H239" s="62"/>
      <c r="N239" s="14"/>
      <c r="O239" s="14"/>
      <c r="P239" s="14"/>
    </row>
    <row r="240" spans="1:16" s="3" customFormat="1" x14ac:dyDescent="0.25">
      <c r="A240" s="10"/>
      <c r="B240" s="2"/>
      <c r="C240" s="2"/>
      <c r="E240" s="11"/>
      <c r="H240" s="62"/>
      <c r="N240" s="14"/>
      <c r="O240" s="14"/>
      <c r="P240" s="14"/>
    </row>
    <row r="241" spans="1:16" s="3" customFormat="1" x14ac:dyDescent="0.25">
      <c r="A241" s="10"/>
      <c r="B241" s="2"/>
      <c r="C241" s="2"/>
      <c r="E241" s="11"/>
      <c r="H241" s="62"/>
      <c r="N241" s="14"/>
      <c r="O241" s="14"/>
      <c r="P241" s="14"/>
    </row>
    <row r="242" spans="1:16" s="3" customFormat="1" x14ac:dyDescent="0.25">
      <c r="A242" s="10"/>
      <c r="B242" s="2"/>
      <c r="C242" s="2"/>
      <c r="E242" s="11"/>
      <c r="H242" s="62"/>
      <c r="N242" s="14"/>
      <c r="O242" s="14"/>
      <c r="P242" s="14"/>
    </row>
    <row r="243" spans="1:16" s="3" customFormat="1" x14ac:dyDescent="0.25">
      <c r="A243" s="10"/>
      <c r="B243" s="2"/>
      <c r="C243" s="2"/>
      <c r="E243" s="11"/>
      <c r="H243" s="62"/>
      <c r="N243" s="14"/>
      <c r="O243" s="14"/>
      <c r="P243" s="14"/>
    </row>
    <row r="244" spans="1:16" s="3" customFormat="1" x14ac:dyDescent="0.25">
      <c r="A244" s="10"/>
      <c r="B244" s="2"/>
      <c r="C244" s="2"/>
      <c r="E244" s="11"/>
      <c r="H244" s="62"/>
      <c r="N244" s="14"/>
      <c r="O244" s="14"/>
      <c r="P244" s="14"/>
    </row>
    <row r="245" spans="1:16" s="3" customFormat="1" x14ac:dyDescent="0.25">
      <c r="A245" s="10"/>
      <c r="B245" s="2"/>
      <c r="C245" s="2"/>
      <c r="E245" s="11"/>
      <c r="H245" s="62"/>
      <c r="N245" s="14"/>
      <c r="O245" s="14"/>
      <c r="P245" s="14"/>
    </row>
  </sheetData>
  <mergeCells count="2">
    <mergeCell ref="A225:L225"/>
    <mergeCell ref="O225:P225"/>
  </mergeCells>
  <conditionalFormatting sqref="B3:B224">
    <cfRule type="duplicateValues" dxfId="239" priority="87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61"/>
  <sheetViews>
    <sheetView workbookViewId="0">
      <pane xSplit="7" ySplit="2" topLeftCell="H36" activePane="bottomRight" state="frozen"/>
      <selection pane="topRight" activeCell="H1" sqref="H1"/>
      <selection pane="bottomLeft" activeCell="A3" sqref="A3"/>
      <selection pane="bottomRight" activeCell="N48" sqref="N48"/>
    </sheetView>
  </sheetViews>
  <sheetFormatPr defaultRowHeight="15" x14ac:dyDescent="0.2"/>
  <cols>
    <col min="1" max="1" width="8" style="4" customWidth="1"/>
    <col min="2" max="2" width="20.140625" style="2" customWidth="1"/>
    <col min="3" max="3" width="15.28515625" style="2" customWidth="1"/>
    <col min="4" max="4" width="10.7109375" style="3" customWidth="1"/>
    <col min="5" max="5" width="8" style="11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8" t="s">
        <v>44</v>
      </c>
      <c r="B2" s="7" t="s">
        <v>7</v>
      </c>
      <c r="C2" s="7" t="s">
        <v>0</v>
      </c>
      <c r="D2" s="7" t="s">
        <v>1</v>
      </c>
      <c r="E2" s="59" t="s">
        <v>4</v>
      </c>
      <c r="F2" s="7" t="s">
        <v>3</v>
      </c>
      <c r="G2" s="7" t="s">
        <v>5</v>
      </c>
      <c r="H2" s="59" t="s">
        <v>2</v>
      </c>
      <c r="I2" s="7" t="s">
        <v>39</v>
      </c>
      <c r="J2" s="7" t="s">
        <v>40</v>
      </c>
      <c r="K2" s="7" t="s">
        <v>41</v>
      </c>
      <c r="L2" s="60" t="s">
        <v>45</v>
      </c>
      <c r="M2" s="60" t="s">
        <v>46</v>
      </c>
      <c r="N2" s="60" t="s">
        <v>6</v>
      </c>
      <c r="O2" s="60" t="s">
        <v>47</v>
      </c>
      <c r="P2" s="60" t="s">
        <v>48</v>
      </c>
    </row>
    <row r="3" spans="1:16" ht="26.25" customHeight="1" x14ac:dyDescent="0.2">
      <c r="A3" s="81">
        <v>404039</v>
      </c>
      <c r="B3" s="72" t="s">
        <v>2771</v>
      </c>
      <c r="C3" s="8" t="s">
        <v>2772</v>
      </c>
      <c r="D3" s="74" t="s">
        <v>56</v>
      </c>
      <c r="E3" s="12">
        <v>44526</v>
      </c>
      <c r="F3" s="74" t="s">
        <v>58</v>
      </c>
      <c r="G3" s="12">
        <v>44529</v>
      </c>
      <c r="H3" s="9" t="s">
        <v>2534</v>
      </c>
      <c r="I3" s="1">
        <v>73</v>
      </c>
      <c r="J3" s="1">
        <v>42</v>
      </c>
      <c r="K3" s="1">
        <v>10</v>
      </c>
      <c r="L3" s="1">
        <v>3</v>
      </c>
      <c r="M3" s="78">
        <v>7.665</v>
      </c>
      <c r="N3" s="94">
        <v>7.665</v>
      </c>
      <c r="O3" s="63">
        <v>2530</v>
      </c>
      <c r="P3" s="64">
        <f>Table224578910112345678910111213141516171819202122232425262728293031323334382444546474849505152536263646566676869703456789[[#This Row],[PEMBULATAN]]*O3</f>
        <v>19392.45</v>
      </c>
    </row>
    <row r="4" spans="1:16" ht="26.25" customHeight="1" x14ac:dyDescent="0.2">
      <c r="A4" s="13"/>
      <c r="B4" s="73"/>
      <c r="C4" s="71" t="s">
        <v>2773</v>
      </c>
      <c r="D4" s="76" t="s">
        <v>56</v>
      </c>
      <c r="E4" s="12">
        <v>44526</v>
      </c>
      <c r="F4" s="74" t="s">
        <v>58</v>
      </c>
      <c r="G4" s="12">
        <v>44529</v>
      </c>
      <c r="H4" s="75" t="s">
        <v>2534</v>
      </c>
      <c r="I4" s="15">
        <v>52</v>
      </c>
      <c r="J4" s="15">
        <v>43</v>
      </c>
      <c r="K4" s="15">
        <v>50</v>
      </c>
      <c r="L4" s="15">
        <v>5</v>
      </c>
      <c r="M4" s="79">
        <v>27.95</v>
      </c>
      <c r="N4" s="94">
        <v>27.95</v>
      </c>
      <c r="O4" s="63">
        <v>2530</v>
      </c>
      <c r="P4" s="64">
        <f>Table224578910112345678910111213141516171819202122232425262728293031323334382444546474849505152536263646566676869703456789[[#This Row],[PEMBULATAN]]*O4</f>
        <v>70713.5</v>
      </c>
    </row>
    <row r="5" spans="1:16" ht="26.25" customHeight="1" x14ac:dyDescent="0.2">
      <c r="A5" s="13"/>
      <c r="B5" s="73"/>
      <c r="C5" s="71" t="s">
        <v>2774</v>
      </c>
      <c r="D5" s="76" t="s">
        <v>56</v>
      </c>
      <c r="E5" s="12">
        <v>44526</v>
      </c>
      <c r="F5" s="74" t="s">
        <v>58</v>
      </c>
      <c r="G5" s="12">
        <v>44529</v>
      </c>
      <c r="H5" s="75" t="s">
        <v>2534</v>
      </c>
      <c r="I5" s="15">
        <v>60</v>
      </c>
      <c r="J5" s="15">
        <v>40</v>
      </c>
      <c r="K5" s="15">
        <v>24</v>
      </c>
      <c r="L5" s="15">
        <v>9</v>
      </c>
      <c r="M5" s="79">
        <v>14.4</v>
      </c>
      <c r="N5" s="94">
        <v>15</v>
      </c>
      <c r="O5" s="63">
        <v>2530</v>
      </c>
      <c r="P5" s="64">
        <f>Table224578910112345678910111213141516171819202122232425262728293031323334382444546474849505152536263646566676869703456789[[#This Row],[PEMBULATAN]]*O5</f>
        <v>37950</v>
      </c>
    </row>
    <row r="6" spans="1:16" ht="26.25" customHeight="1" x14ac:dyDescent="0.2">
      <c r="A6" s="13"/>
      <c r="B6" s="73"/>
      <c r="C6" s="71" t="s">
        <v>2775</v>
      </c>
      <c r="D6" s="76" t="s">
        <v>56</v>
      </c>
      <c r="E6" s="12">
        <v>44526</v>
      </c>
      <c r="F6" s="74" t="s">
        <v>58</v>
      </c>
      <c r="G6" s="12">
        <v>44529</v>
      </c>
      <c r="H6" s="75" t="s">
        <v>2534</v>
      </c>
      <c r="I6" s="15">
        <v>46</v>
      </c>
      <c r="J6" s="15">
        <v>33</v>
      </c>
      <c r="K6" s="15">
        <v>26</v>
      </c>
      <c r="L6" s="15">
        <v>4</v>
      </c>
      <c r="M6" s="79">
        <v>9.8670000000000009</v>
      </c>
      <c r="N6" s="94">
        <v>9.8670000000000009</v>
      </c>
      <c r="O6" s="63">
        <v>2530</v>
      </c>
      <c r="P6" s="64">
        <f>Table224578910112345678910111213141516171819202122232425262728293031323334382444546474849505152536263646566676869703456789[[#This Row],[PEMBULATAN]]*O6</f>
        <v>24963.510000000002</v>
      </c>
    </row>
    <row r="7" spans="1:16" ht="26.25" customHeight="1" x14ac:dyDescent="0.2">
      <c r="A7" s="13"/>
      <c r="B7" s="73"/>
      <c r="C7" s="71" t="s">
        <v>2776</v>
      </c>
      <c r="D7" s="76" t="s">
        <v>56</v>
      </c>
      <c r="E7" s="12">
        <v>44526</v>
      </c>
      <c r="F7" s="74" t="s">
        <v>58</v>
      </c>
      <c r="G7" s="12">
        <v>44529</v>
      </c>
      <c r="H7" s="75" t="s">
        <v>2534</v>
      </c>
      <c r="I7" s="15">
        <v>40</v>
      </c>
      <c r="J7" s="15">
        <v>44</v>
      </c>
      <c r="K7" s="15">
        <v>44</v>
      </c>
      <c r="L7" s="15">
        <v>1</v>
      </c>
      <c r="M7" s="79">
        <v>19.36</v>
      </c>
      <c r="N7" s="94">
        <v>20</v>
      </c>
      <c r="O7" s="63">
        <v>2530</v>
      </c>
      <c r="P7" s="64">
        <f>Table224578910112345678910111213141516171819202122232425262728293031323334382444546474849505152536263646566676869703456789[[#This Row],[PEMBULATAN]]*O7</f>
        <v>50600</v>
      </c>
    </row>
    <row r="8" spans="1:16" ht="26.25" customHeight="1" x14ac:dyDescent="0.2">
      <c r="A8" s="13"/>
      <c r="B8" s="73"/>
      <c r="C8" s="71" t="s">
        <v>2777</v>
      </c>
      <c r="D8" s="76" t="s">
        <v>56</v>
      </c>
      <c r="E8" s="12">
        <v>44526</v>
      </c>
      <c r="F8" s="74" t="s">
        <v>58</v>
      </c>
      <c r="G8" s="12">
        <v>44529</v>
      </c>
      <c r="H8" s="75" t="s">
        <v>2534</v>
      </c>
      <c r="I8" s="15">
        <v>140</v>
      </c>
      <c r="J8" s="15">
        <v>48</v>
      </c>
      <c r="K8" s="15">
        <v>25</v>
      </c>
      <c r="L8" s="15">
        <v>10</v>
      </c>
      <c r="M8" s="79">
        <v>42</v>
      </c>
      <c r="N8" s="94">
        <v>42</v>
      </c>
      <c r="O8" s="63">
        <v>2530</v>
      </c>
      <c r="P8" s="64">
        <f>Table224578910112345678910111213141516171819202122232425262728293031323334382444546474849505152536263646566676869703456789[[#This Row],[PEMBULATAN]]*O8</f>
        <v>106260</v>
      </c>
    </row>
    <row r="9" spans="1:16" ht="26.25" customHeight="1" x14ac:dyDescent="0.2">
      <c r="A9" s="13"/>
      <c r="B9" s="73"/>
      <c r="C9" s="71" t="s">
        <v>2778</v>
      </c>
      <c r="D9" s="76" t="s">
        <v>56</v>
      </c>
      <c r="E9" s="12">
        <v>44526</v>
      </c>
      <c r="F9" s="74" t="s">
        <v>58</v>
      </c>
      <c r="G9" s="12">
        <v>44529</v>
      </c>
      <c r="H9" s="75" t="s">
        <v>2534</v>
      </c>
      <c r="I9" s="15">
        <v>147</v>
      </c>
      <c r="J9" s="15">
        <v>20</v>
      </c>
      <c r="K9" s="15">
        <v>20</v>
      </c>
      <c r="L9" s="15">
        <v>11</v>
      </c>
      <c r="M9" s="79">
        <v>14.7</v>
      </c>
      <c r="N9" s="94">
        <v>14.7</v>
      </c>
      <c r="O9" s="63">
        <v>2530</v>
      </c>
      <c r="P9" s="64">
        <f>Table224578910112345678910111213141516171819202122232425262728293031323334382444546474849505152536263646566676869703456789[[#This Row],[PEMBULATAN]]*O9</f>
        <v>37191</v>
      </c>
    </row>
    <row r="10" spans="1:16" ht="26.25" customHeight="1" x14ac:dyDescent="0.2">
      <c r="A10" s="13"/>
      <c r="B10" s="73"/>
      <c r="C10" s="71" t="s">
        <v>2779</v>
      </c>
      <c r="D10" s="76" t="s">
        <v>56</v>
      </c>
      <c r="E10" s="12">
        <v>44526</v>
      </c>
      <c r="F10" s="74" t="s">
        <v>58</v>
      </c>
      <c r="G10" s="12">
        <v>44529</v>
      </c>
      <c r="H10" s="75" t="s">
        <v>2534</v>
      </c>
      <c r="I10" s="15">
        <v>34</v>
      </c>
      <c r="J10" s="15">
        <v>32</v>
      </c>
      <c r="K10" s="15">
        <v>12</v>
      </c>
      <c r="L10" s="15">
        <v>1</v>
      </c>
      <c r="M10" s="79">
        <v>3.2639999999999998</v>
      </c>
      <c r="N10" s="94">
        <v>3.2639999999999998</v>
      </c>
      <c r="O10" s="63">
        <v>2530</v>
      </c>
      <c r="P10" s="64">
        <f>Table224578910112345678910111213141516171819202122232425262728293031323334382444546474849505152536263646566676869703456789[[#This Row],[PEMBULATAN]]*O10</f>
        <v>8257.92</v>
      </c>
    </row>
    <row r="11" spans="1:16" ht="26.25" customHeight="1" x14ac:dyDescent="0.2">
      <c r="A11" s="13"/>
      <c r="B11" s="73"/>
      <c r="C11" s="71" t="s">
        <v>2780</v>
      </c>
      <c r="D11" s="76" t="s">
        <v>56</v>
      </c>
      <c r="E11" s="12">
        <v>44526</v>
      </c>
      <c r="F11" s="74" t="s">
        <v>58</v>
      </c>
      <c r="G11" s="12">
        <v>44529</v>
      </c>
      <c r="H11" s="75" t="s">
        <v>2534</v>
      </c>
      <c r="I11" s="15">
        <v>30</v>
      </c>
      <c r="J11" s="15">
        <v>16</v>
      </c>
      <c r="K11" s="15">
        <v>11</v>
      </c>
      <c r="L11" s="15">
        <v>1</v>
      </c>
      <c r="M11" s="79">
        <v>1.32</v>
      </c>
      <c r="N11" s="94">
        <v>2</v>
      </c>
      <c r="O11" s="63">
        <v>2530</v>
      </c>
      <c r="P11" s="64">
        <f>Table224578910112345678910111213141516171819202122232425262728293031323334382444546474849505152536263646566676869703456789[[#This Row],[PEMBULATAN]]*O11</f>
        <v>5060</v>
      </c>
    </row>
    <row r="12" spans="1:16" ht="26.25" customHeight="1" x14ac:dyDescent="0.2">
      <c r="A12" s="13"/>
      <c r="B12" s="73"/>
      <c r="C12" s="71" t="s">
        <v>2781</v>
      </c>
      <c r="D12" s="76" t="s">
        <v>56</v>
      </c>
      <c r="E12" s="12">
        <v>44526</v>
      </c>
      <c r="F12" s="74" t="s">
        <v>58</v>
      </c>
      <c r="G12" s="12">
        <v>44529</v>
      </c>
      <c r="H12" s="75" t="s">
        <v>2534</v>
      </c>
      <c r="I12" s="15">
        <v>36</v>
      </c>
      <c r="J12" s="15">
        <v>35</v>
      </c>
      <c r="K12" s="15">
        <v>13</v>
      </c>
      <c r="L12" s="15">
        <v>4</v>
      </c>
      <c r="M12" s="79">
        <v>4.0949999999999998</v>
      </c>
      <c r="N12" s="94">
        <v>4.0949999999999998</v>
      </c>
      <c r="O12" s="63">
        <v>2530</v>
      </c>
      <c r="P12" s="64">
        <f>Table224578910112345678910111213141516171819202122232425262728293031323334382444546474849505152536263646566676869703456789[[#This Row],[PEMBULATAN]]*O12</f>
        <v>10360.349999999999</v>
      </c>
    </row>
    <row r="13" spans="1:16" ht="26.25" customHeight="1" x14ac:dyDescent="0.2">
      <c r="A13" s="13"/>
      <c r="B13" s="73"/>
      <c r="C13" s="71" t="s">
        <v>2782</v>
      </c>
      <c r="D13" s="76" t="s">
        <v>56</v>
      </c>
      <c r="E13" s="12">
        <v>44526</v>
      </c>
      <c r="F13" s="74" t="s">
        <v>58</v>
      </c>
      <c r="G13" s="12">
        <v>44529</v>
      </c>
      <c r="H13" s="75" t="s">
        <v>2534</v>
      </c>
      <c r="I13" s="15">
        <v>92</v>
      </c>
      <c r="J13" s="15">
        <v>31</v>
      </c>
      <c r="K13" s="15">
        <v>34</v>
      </c>
      <c r="L13" s="15">
        <v>20</v>
      </c>
      <c r="M13" s="79">
        <v>24.242000000000001</v>
      </c>
      <c r="N13" s="94">
        <v>24.242000000000001</v>
      </c>
      <c r="O13" s="63">
        <v>2530</v>
      </c>
      <c r="P13" s="64">
        <f>Table224578910112345678910111213141516171819202122232425262728293031323334382444546474849505152536263646566676869703456789[[#This Row],[PEMBULATAN]]*O13</f>
        <v>61332.26</v>
      </c>
    </row>
    <row r="14" spans="1:16" ht="26.25" customHeight="1" x14ac:dyDescent="0.2">
      <c r="A14" s="13"/>
      <c r="B14" s="73"/>
      <c r="C14" s="71" t="s">
        <v>2783</v>
      </c>
      <c r="D14" s="76" t="s">
        <v>56</v>
      </c>
      <c r="E14" s="12">
        <v>44526</v>
      </c>
      <c r="F14" s="74" t="s">
        <v>58</v>
      </c>
      <c r="G14" s="12">
        <v>44529</v>
      </c>
      <c r="H14" s="75" t="s">
        <v>2534</v>
      </c>
      <c r="I14" s="15">
        <v>54</v>
      </c>
      <c r="J14" s="15">
        <v>54</v>
      </c>
      <c r="K14" s="15">
        <v>40</v>
      </c>
      <c r="L14" s="15">
        <v>10</v>
      </c>
      <c r="M14" s="79">
        <v>29.16</v>
      </c>
      <c r="N14" s="94">
        <v>29.16</v>
      </c>
      <c r="O14" s="63">
        <v>2530</v>
      </c>
      <c r="P14" s="64">
        <f>Table224578910112345678910111213141516171819202122232425262728293031323334382444546474849505152536263646566676869703456789[[#This Row],[PEMBULATAN]]*O14</f>
        <v>73774.8</v>
      </c>
    </row>
    <row r="15" spans="1:16" ht="26.25" customHeight="1" x14ac:dyDescent="0.2">
      <c r="A15" s="13"/>
      <c r="B15" s="73"/>
      <c r="C15" s="71" t="s">
        <v>2784</v>
      </c>
      <c r="D15" s="76" t="s">
        <v>56</v>
      </c>
      <c r="E15" s="12">
        <v>44526</v>
      </c>
      <c r="F15" s="74" t="s">
        <v>58</v>
      </c>
      <c r="G15" s="12">
        <v>44529</v>
      </c>
      <c r="H15" s="75" t="s">
        <v>2534</v>
      </c>
      <c r="I15" s="15">
        <v>97</v>
      </c>
      <c r="J15" s="15">
        <v>17</v>
      </c>
      <c r="K15" s="15">
        <v>17</v>
      </c>
      <c r="L15" s="15">
        <v>10</v>
      </c>
      <c r="M15" s="79">
        <v>7.0082500000000003</v>
      </c>
      <c r="N15" s="94">
        <v>10</v>
      </c>
      <c r="O15" s="63">
        <v>2530</v>
      </c>
      <c r="P15" s="64">
        <f>Table224578910112345678910111213141516171819202122232425262728293031323334382444546474849505152536263646566676869703456789[[#This Row],[PEMBULATAN]]*O15</f>
        <v>25300</v>
      </c>
    </row>
    <row r="16" spans="1:16" ht="26.25" customHeight="1" x14ac:dyDescent="0.2">
      <c r="A16" s="13"/>
      <c r="B16" s="73"/>
      <c r="C16" s="71" t="s">
        <v>2785</v>
      </c>
      <c r="D16" s="76" t="s">
        <v>56</v>
      </c>
      <c r="E16" s="12">
        <v>44526</v>
      </c>
      <c r="F16" s="74" t="s">
        <v>58</v>
      </c>
      <c r="G16" s="12">
        <v>44529</v>
      </c>
      <c r="H16" s="75" t="s">
        <v>2534</v>
      </c>
      <c r="I16" s="15">
        <v>101</v>
      </c>
      <c r="J16" s="15">
        <v>13</v>
      </c>
      <c r="K16" s="15">
        <v>8</v>
      </c>
      <c r="L16" s="15">
        <v>1</v>
      </c>
      <c r="M16" s="79">
        <v>2.6259999999999999</v>
      </c>
      <c r="N16" s="94">
        <v>2.6259999999999999</v>
      </c>
      <c r="O16" s="63">
        <v>2530</v>
      </c>
      <c r="P16" s="64">
        <f>Table224578910112345678910111213141516171819202122232425262728293031323334382444546474849505152536263646566676869703456789[[#This Row],[PEMBULATAN]]*O16</f>
        <v>6643.78</v>
      </c>
    </row>
    <row r="17" spans="1:16" ht="26.25" customHeight="1" x14ac:dyDescent="0.2">
      <c r="A17" s="13"/>
      <c r="B17" s="73"/>
      <c r="C17" s="71" t="s">
        <v>2786</v>
      </c>
      <c r="D17" s="76" t="s">
        <v>56</v>
      </c>
      <c r="E17" s="12">
        <v>44526</v>
      </c>
      <c r="F17" s="74" t="s">
        <v>58</v>
      </c>
      <c r="G17" s="12">
        <v>44529</v>
      </c>
      <c r="H17" s="75" t="s">
        <v>2534</v>
      </c>
      <c r="I17" s="15">
        <v>86</v>
      </c>
      <c r="J17" s="15">
        <v>60</v>
      </c>
      <c r="K17" s="15">
        <v>30</v>
      </c>
      <c r="L17" s="15">
        <v>12</v>
      </c>
      <c r="M17" s="79">
        <v>38.700000000000003</v>
      </c>
      <c r="N17" s="94">
        <v>38.700000000000003</v>
      </c>
      <c r="O17" s="63">
        <v>2530</v>
      </c>
      <c r="P17" s="64">
        <f>Table224578910112345678910111213141516171819202122232425262728293031323334382444546474849505152536263646566676869703456789[[#This Row],[PEMBULATAN]]*O17</f>
        <v>97911</v>
      </c>
    </row>
    <row r="18" spans="1:16" ht="26.25" customHeight="1" x14ac:dyDescent="0.2">
      <c r="A18" s="13"/>
      <c r="B18" s="73"/>
      <c r="C18" s="71" t="s">
        <v>2787</v>
      </c>
      <c r="D18" s="76" t="s">
        <v>56</v>
      </c>
      <c r="E18" s="12">
        <v>44526</v>
      </c>
      <c r="F18" s="74" t="s">
        <v>58</v>
      </c>
      <c r="G18" s="12">
        <v>44529</v>
      </c>
      <c r="H18" s="75" t="s">
        <v>2534</v>
      </c>
      <c r="I18" s="15">
        <v>57</v>
      </c>
      <c r="J18" s="15">
        <v>23</v>
      </c>
      <c r="K18" s="15">
        <v>20</v>
      </c>
      <c r="L18" s="15">
        <v>2</v>
      </c>
      <c r="M18" s="79">
        <v>6.5549999999999997</v>
      </c>
      <c r="N18" s="94">
        <v>6.5549999999999997</v>
      </c>
      <c r="O18" s="63">
        <v>2530</v>
      </c>
      <c r="P18" s="64">
        <f>Table224578910112345678910111213141516171819202122232425262728293031323334382444546474849505152536263646566676869703456789[[#This Row],[PEMBULATAN]]*O18</f>
        <v>16584.149999999998</v>
      </c>
    </row>
    <row r="19" spans="1:16" ht="26.25" customHeight="1" x14ac:dyDescent="0.2">
      <c r="A19" s="13"/>
      <c r="B19" s="73"/>
      <c r="C19" s="71" t="s">
        <v>2788</v>
      </c>
      <c r="D19" s="76" t="s">
        <v>56</v>
      </c>
      <c r="E19" s="12">
        <v>44526</v>
      </c>
      <c r="F19" s="74" t="s">
        <v>58</v>
      </c>
      <c r="G19" s="12">
        <v>44529</v>
      </c>
      <c r="H19" s="75" t="s">
        <v>2534</v>
      </c>
      <c r="I19" s="15">
        <v>80</v>
      </c>
      <c r="J19" s="15">
        <v>50</v>
      </c>
      <c r="K19" s="15">
        <v>26</v>
      </c>
      <c r="L19" s="15">
        <v>5</v>
      </c>
      <c r="M19" s="79">
        <v>26</v>
      </c>
      <c r="N19" s="94">
        <v>26</v>
      </c>
      <c r="O19" s="63">
        <v>2530</v>
      </c>
      <c r="P19" s="64">
        <f>Table224578910112345678910111213141516171819202122232425262728293031323334382444546474849505152536263646566676869703456789[[#This Row],[PEMBULATAN]]*O19</f>
        <v>65780</v>
      </c>
    </row>
    <row r="20" spans="1:16" ht="26.25" customHeight="1" x14ac:dyDescent="0.2">
      <c r="A20" s="13"/>
      <c r="B20" s="73"/>
      <c r="C20" s="71" t="s">
        <v>2789</v>
      </c>
      <c r="D20" s="76" t="s">
        <v>56</v>
      </c>
      <c r="E20" s="12">
        <v>44526</v>
      </c>
      <c r="F20" s="74" t="s">
        <v>58</v>
      </c>
      <c r="G20" s="12">
        <v>44529</v>
      </c>
      <c r="H20" s="75" t="s">
        <v>2534</v>
      </c>
      <c r="I20" s="15">
        <v>90</v>
      </c>
      <c r="J20" s="15">
        <v>55</v>
      </c>
      <c r="K20" s="15">
        <v>30</v>
      </c>
      <c r="L20" s="15">
        <v>9</v>
      </c>
      <c r="M20" s="79">
        <v>37.125</v>
      </c>
      <c r="N20" s="94">
        <v>37.125</v>
      </c>
      <c r="O20" s="63">
        <v>2530</v>
      </c>
      <c r="P20" s="64">
        <f>Table224578910112345678910111213141516171819202122232425262728293031323334382444546474849505152536263646566676869703456789[[#This Row],[PEMBULATAN]]*O20</f>
        <v>93926.25</v>
      </c>
    </row>
    <row r="21" spans="1:16" ht="26.25" customHeight="1" x14ac:dyDescent="0.2">
      <c r="A21" s="13"/>
      <c r="B21" s="73"/>
      <c r="C21" s="71" t="s">
        <v>2790</v>
      </c>
      <c r="D21" s="76" t="s">
        <v>56</v>
      </c>
      <c r="E21" s="12">
        <v>44526</v>
      </c>
      <c r="F21" s="74" t="s">
        <v>58</v>
      </c>
      <c r="G21" s="12">
        <v>44529</v>
      </c>
      <c r="H21" s="75" t="s">
        <v>2534</v>
      </c>
      <c r="I21" s="15">
        <v>80</v>
      </c>
      <c r="J21" s="15">
        <v>60</v>
      </c>
      <c r="K21" s="15">
        <v>24</v>
      </c>
      <c r="L21" s="15">
        <v>11</v>
      </c>
      <c r="M21" s="79">
        <v>28.8</v>
      </c>
      <c r="N21" s="94">
        <v>28.8</v>
      </c>
      <c r="O21" s="63">
        <v>2530</v>
      </c>
      <c r="P21" s="64">
        <f>Table224578910112345678910111213141516171819202122232425262728293031323334382444546474849505152536263646566676869703456789[[#This Row],[PEMBULATAN]]*O21</f>
        <v>72864</v>
      </c>
    </row>
    <row r="22" spans="1:16" ht="26.25" customHeight="1" x14ac:dyDescent="0.2">
      <c r="A22" s="13"/>
      <c r="B22" s="73"/>
      <c r="C22" s="71" t="s">
        <v>2791</v>
      </c>
      <c r="D22" s="76" t="s">
        <v>56</v>
      </c>
      <c r="E22" s="12">
        <v>44526</v>
      </c>
      <c r="F22" s="74" t="s">
        <v>58</v>
      </c>
      <c r="G22" s="12">
        <v>44529</v>
      </c>
      <c r="H22" s="75" t="s">
        <v>2534</v>
      </c>
      <c r="I22" s="15">
        <v>86</v>
      </c>
      <c r="J22" s="15">
        <v>37</v>
      </c>
      <c r="K22" s="15">
        <v>7</v>
      </c>
      <c r="L22" s="15">
        <v>1</v>
      </c>
      <c r="M22" s="79">
        <v>5.5685000000000002</v>
      </c>
      <c r="N22" s="94">
        <v>5.5685000000000002</v>
      </c>
      <c r="O22" s="63">
        <v>2530</v>
      </c>
      <c r="P22" s="64">
        <f>Table224578910112345678910111213141516171819202122232425262728293031323334382444546474849505152536263646566676869703456789[[#This Row],[PEMBULATAN]]*O22</f>
        <v>14088.305</v>
      </c>
    </row>
    <row r="23" spans="1:16" ht="26.25" customHeight="1" x14ac:dyDescent="0.2">
      <c r="A23" s="13"/>
      <c r="B23" s="73"/>
      <c r="C23" s="71" t="s">
        <v>2792</v>
      </c>
      <c r="D23" s="76" t="s">
        <v>56</v>
      </c>
      <c r="E23" s="12">
        <v>44526</v>
      </c>
      <c r="F23" s="74" t="s">
        <v>58</v>
      </c>
      <c r="G23" s="12">
        <v>44529</v>
      </c>
      <c r="H23" s="75" t="s">
        <v>2534</v>
      </c>
      <c r="I23" s="15">
        <v>80</v>
      </c>
      <c r="J23" s="15">
        <v>65</v>
      </c>
      <c r="K23" s="15">
        <v>30</v>
      </c>
      <c r="L23" s="15">
        <v>15</v>
      </c>
      <c r="M23" s="79">
        <v>39</v>
      </c>
      <c r="N23" s="94">
        <v>39</v>
      </c>
      <c r="O23" s="63">
        <v>2530</v>
      </c>
      <c r="P23" s="64">
        <f>Table224578910112345678910111213141516171819202122232425262728293031323334382444546474849505152536263646566676869703456789[[#This Row],[PEMBULATAN]]*O23</f>
        <v>98670</v>
      </c>
    </row>
    <row r="24" spans="1:16" ht="26.25" customHeight="1" x14ac:dyDescent="0.2">
      <c r="A24" s="13"/>
      <c r="B24" s="73"/>
      <c r="C24" s="71" t="s">
        <v>2793</v>
      </c>
      <c r="D24" s="76" t="s">
        <v>56</v>
      </c>
      <c r="E24" s="12">
        <v>44526</v>
      </c>
      <c r="F24" s="74" t="s">
        <v>58</v>
      </c>
      <c r="G24" s="12">
        <v>44529</v>
      </c>
      <c r="H24" s="75" t="s">
        <v>2534</v>
      </c>
      <c r="I24" s="15">
        <v>90</v>
      </c>
      <c r="J24" s="15">
        <v>53</v>
      </c>
      <c r="K24" s="15">
        <v>19</v>
      </c>
      <c r="L24" s="15">
        <v>13</v>
      </c>
      <c r="M24" s="79">
        <v>22.657499999999999</v>
      </c>
      <c r="N24" s="94">
        <v>22.657499999999999</v>
      </c>
      <c r="O24" s="63">
        <v>2530</v>
      </c>
      <c r="P24" s="64">
        <f>Table224578910112345678910111213141516171819202122232425262728293031323334382444546474849505152536263646566676869703456789[[#This Row],[PEMBULATAN]]*O24</f>
        <v>57323.474999999999</v>
      </c>
    </row>
    <row r="25" spans="1:16" ht="26.25" customHeight="1" x14ac:dyDescent="0.2">
      <c r="A25" s="13"/>
      <c r="B25" s="73"/>
      <c r="C25" s="71" t="s">
        <v>2794</v>
      </c>
      <c r="D25" s="76" t="s">
        <v>56</v>
      </c>
      <c r="E25" s="12">
        <v>44526</v>
      </c>
      <c r="F25" s="74" t="s">
        <v>58</v>
      </c>
      <c r="G25" s="12">
        <v>44529</v>
      </c>
      <c r="H25" s="75" t="s">
        <v>2534</v>
      </c>
      <c r="I25" s="15">
        <v>56</v>
      </c>
      <c r="J25" s="15">
        <v>56</v>
      </c>
      <c r="K25" s="15">
        <v>10</v>
      </c>
      <c r="L25" s="15">
        <v>4</v>
      </c>
      <c r="M25" s="79">
        <v>7.84</v>
      </c>
      <c r="N25" s="94">
        <v>7.84</v>
      </c>
      <c r="O25" s="63">
        <v>2530</v>
      </c>
      <c r="P25" s="64">
        <f>Table224578910112345678910111213141516171819202122232425262728293031323334382444546474849505152536263646566676869703456789[[#This Row],[PEMBULATAN]]*O25</f>
        <v>19835.2</v>
      </c>
    </row>
    <row r="26" spans="1:16" ht="26.25" customHeight="1" x14ac:dyDescent="0.2">
      <c r="A26" s="13"/>
      <c r="B26" s="73"/>
      <c r="C26" s="71" t="s">
        <v>2795</v>
      </c>
      <c r="D26" s="76" t="s">
        <v>56</v>
      </c>
      <c r="E26" s="12">
        <v>44526</v>
      </c>
      <c r="F26" s="74" t="s">
        <v>58</v>
      </c>
      <c r="G26" s="12">
        <v>44529</v>
      </c>
      <c r="H26" s="75" t="s">
        <v>2534</v>
      </c>
      <c r="I26" s="15">
        <v>123</v>
      </c>
      <c r="J26" s="15">
        <v>10</v>
      </c>
      <c r="K26" s="15">
        <v>10</v>
      </c>
      <c r="L26" s="15">
        <v>1</v>
      </c>
      <c r="M26" s="79">
        <v>3.0750000000000002</v>
      </c>
      <c r="N26" s="94">
        <v>3.0750000000000002</v>
      </c>
      <c r="O26" s="63">
        <v>2530</v>
      </c>
      <c r="P26" s="64">
        <f>Table224578910112345678910111213141516171819202122232425262728293031323334382444546474849505152536263646566676869703456789[[#This Row],[PEMBULATAN]]*O26</f>
        <v>7779.75</v>
      </c>
    </row>
    <row r="27" spans="1:16" ht="26.25" customHeight="1" x14ac:dyDescent="0.2">
      <c r="A27" s="13"/>
      <c r="B27" s="73"/>
      <c r="C27" s="71" t="s">
        <v>2796</v>
      </c>
      <c r="D27" s="76" t="s">
        <v>56</v>
      </c>
      <c r="E27" s="12">
        <v>44526</v>
      </c>
      <c r="F27" s="74" t="s">
        <v>58</v>
      </c>
      <c r="G27" s="12">
        <v>44529</v>
      </c>
      <c r="H27" s="75" t="s">
        <v>2534</v>
      </c>
      <c r="I27" s="15">
        <v>104</v>
      </c>
      <c r="J27" s="15">
        <v>10</v>
      </c>
      <c r="K27" s="15">
        <v>10</v>
      </c>
      <c r="L27" s="15">
        <v>3</v>
      </c>
      <c r="M27" s="79">
        <v>2.6</v>
      </c>
      <c r="N27" s="94">
        <v>3</v>
      </c>
      <c r="O27" s="63">
        <v>2530</v>
      </c>
      <c r="P27" s="64">
        <f>Table224578910112345678910111213141516171819202122232425262728293031323334382444546474849505152536263646566676869703456789[[#This Row],[PEMBULATAN]]*O27</f>
        <v>7590</v>
      </c>
    </row>
    <row r="28" spans="1:16" ht="26.25" customHeight="1" x14ac:dyDescent="0.2">
      <c r="A28" s="13"/>
      <c r="B28" s="73"/>
      <c r="C28" s="71" t="s">
        <v>2797</v>
      </c>
      <c r="D28" s="76" t="s">
        <v>56</v>
      </c>
      <c r="E28" s="12">
        <v>44526</v>
      </c>
      <c r="F28" s="74" t="s">
        <v>58</v>
      </c>
      <c r="G28" s="12">
        <v>44529</v>
      </c>
      <c r="H28" s="75" t="s">
        <v>2534</v>
      </c>
      <c r="I28" s="15">
        <v>112</v>
      </c>
      <c r="J28" s="15">
        <v>10</v>
      </c>
      <c r="K28" s="15">
        <v>10</v>
      </c>
      <c r="L28" s="15">
        <v>2</v>
      </c>
      <c r="M28" s="79">
        <v>2.8</v>
      </c>
      <c r="N28" s="94">
        <v>2.8</v>
      </c>
      <c r="O28" s="63">
        <v>2530</v>
      </c>
      <c r="P28" s="64">
        <f>Table224578910112345678910111213141516171819202122232425262728293031323334382444546474849505152536263646566676869703456789[[#This Row],[PEMBULATAN]]*O28</f>
        <v>7084</v>
      </c>
    </row>
    <row r="29" spans="1:16" ht="26.25" customHeight="1" x14ac:dyDescent="0.2">
      <c r="A29" s="13"/>
      <c r="B29" s="73"/>
      <c r="C29" s="71" t="s">
        <v>2798</v>
      </c>
      <c r="D29" s="76" t="s">
        <v>56</v>
      </c>
      <c r="E29" s="12">
        <v>44526</v>
      </c>
      <c r="F29" s="74" t="s">
        <v>58</v>
      </c>
      <c r="G29" s="12">
        <v>44529</v>
      </c>
      <c r="H29" s="75" t="s">
        <v>2534</v>
      </c>
      <c r="I29" s="15">
        <v>50</v>
      </c>
      <c r="J29" s="15">
        <v>50</v>
      </c>
      <c r="K29" s="15">
        <v>16</v>
      </c>
      <c r="L29" s="15">
        <v>3</v>
      </c>
      <c r="M29" s="79">
        <v>10</v>
      </c>
      <c r="N29" s="94">
        <v>10</v>
      </c>
      <c r="O29" s="63">
        <v>2530</v>
      </c>
      <c r="P29" s="64">
        <f>Table224578910112345678910111213141516171819202122232425262728293031323334382444546474849505152536263646566676869703456789[[#This Row],[PEMBULATAN]]*O29</f>
        <v>25300</v>
      </c>
    </row>
    <row r="30" spans="1:16" ht="26.25" customHeight="1" x14ac:dyDescent="0.2">
      <c r="A30" s="13"/>
      <c r="B30" s="73"/>
      <c r="C30" s="71" t="s">
        <v>2799</v>
      </c>
      <c r="D30" s="76" t="s">
        <v>56</v>
      </c>
      <c r="E30" s="12">
        <v>44526</v>
      </c>
      <c r="F30" s="74" t="s">
        <v>58</v>
      </c>
      <c r="G30" s="12">
        <v>44529</v>
      </c>
      <c r="H30" s="75" t="s">
        <v>2534</v>
      </c>
      <c r="I30" s="15">
        <v>80</v>
      </c>
      <c r="J30" s="15">
        <v>56</v>
      </c>
      <c r="K30" s="15">
        <v>23</v>
      </c>
      <c r="L30" s="15">
        <v>6</v>
      </c>
      <c r="M30" s="79">
        <v>25.76</v>
      </c>
      <c r="N30" s="94">
        <v>25.76</v>
      </c>
      <c r="O30" s="63">
        <v>2530</v>
      </c>
      <c r="P30" s="64">
        <f>Table224578910112345678910111213141516171819202122232425262728293031323334382444546474849505152536263646566676869703456789[[#This Row],[PEMBULATAN]]*O30</f>
        <v>65172.800000000003</v>
      </c>
    </row>
    <row r="31" spans="1:16" ht="26.25" customHeight="1" x14ac:dyDescent="0.2">
      <c r="A31" s="13"/>
      <c r="B31" s="73"/>
      <c r="C31" s="71" t="s">
        <v>2800</v>
      </c>
      <c r="D31" s="76" t="s">
        <v>56</v>
      </c>
      <c r="E31" s="12">
        <v>44526</v>
      </c>
      <c r="F31" s="74" t="s">
        <v>58</v>
      </c>
      <c r="G31" s="12">
        <v>44529</v>
      </c>
      <c r="H31" s="75" t="s">
        <v>2534</v>
      </c>
      <c r="I31" s="15">
        <v>60</v>
      </c>
      <c r="J31" s="15">
        <v>51</v>
      </c>
      <c r="K31" s="15">
        <v>21</v>
      </c>
      <c r="L31" s="15">
        <v>4</v>
      </c>
      <c r="M31" s="79">
        <v>16.065000000000001</v>
      </c>
      <c r="N31" s="94">
        <v>16.065000000000001</v>
      </c>
      <c r="O31" s="63">
        <v>2530</v>
      </c>
      <c r="P31" s="64">
        <f>Table224578910112345678910111213141516171819202122232425262728293031323334382444546474849505152536263646566676869703456789[[#This Row],[PEMBULATAN]]*O31</f>
        <v>40644.450000000004</v>
      </c>
    </row>
    <row r="32" spans="1:16" ht="26.25" customHeight="1" x14ac:dyDescent="0.2">
      <c r="A32" s="13"/>
      <c r="B32" s="73"/>
      <c r="C32" s="71" t="s">
        <v>2801</v>
      </c>
      <c r="D32" s="76" t="s">
        <v>56</v>
      </c>
      <c r="E32" s="12">
        <v>44526</v>
      </c>
      <c r="F32" s="74" t="s">
        <v>58</v>
      </c>
      <c r="G32" s="12">
        <v>44529</v>
      </c>
      <c r="H32" s="75" t="s">
        <v>2534</v>
      </c>
      <c r="I32" s="15">
        <v>90</v>
      </c>
      <c r="J32" s="15">
        <v>78</v>
      </c>
      <c r="K32" s="15">
        <v>33</v>
      </c>
      <c r="L32" s="15">
        <v>9</v>
      </c>
      <c r="M32" s="79">
        <v>57.914999999999999</v>
      </c>
      <c r="N32" s="94">
        <v>57.914999999999999</v>
      </c>
      <c r="O32" s="63">
        <v>2530</v>
      </c>
      <c r="P32" s="64">
        <f>Table224578910112345678910111213141516171819202122232425262728293031323334382444546474849505152536263646566676869703456789[[#This Row],[PEMBULATAN]]*O32</f>
        <v>146524.95000000001</v>
      </c>
    </row>
    <row r="33" spans="1:16" ht="26.25" customHeight="1" x14ac:dyDescent="0.2">
      <c r="A33" s="13"/>
      <c r="B33" s="73"/>
      <c r="C33" s="71" t="s">
        <v>2802</v>
      </c>
      <c r="D33" s="76" t="s">
        <v>56</v>
      </c>
      <c r="E33" s="12">
        <v>44526</v>
      </c>
      <c r="F33" s="74" t="s">
        <v>58</v>
      </c>
      <c r="G33" s="12">
        <v>44529</v>
      </c>
      <c r="H33" s="75" t="s">
        <v>2534</v>
      </c>
      <c r="I33" s="15">
        <v>34</v>
      </c>
      <c r="J33" s="15">
        <v>29</v>
      </c>
      <c r="K33" s="15">
        <v>30</v>
      </c>
      <c r="L33" s="15">
        <v>3</v>
      </c>
      <c r="M33" s="79">
        <v>7.3949999999999996</v>
      </c>
      <c r="N33" s="94">
        <v>8</v>
      </c>
      <c r="O33" s="63">
        <v>2530</v>
      </c>
      <c r="P33" s="64">
        <f>Table224578910112345678910111213141516171819202122232425262728293031323334382444546474849505152536263646566676869703456789[[#This Row],[PEMBULATAN]]*O33</f>
        <v>20240</v>
      </c>
    </row>
    <row r="34" spans="1:16" ht="26.25" customHeight="1" x14ac:dyDescent="0.2">
      <c r="A34" s="13"/>
      <c r="B34" s="73"/>
      <c r="C34" s="71" t="s">
        <v>2803</v>
      </c>
      <c r="D34" s="76" t="s">
        <v>56</v>
      </c>
      <c r="E34" s="12">
        <v>44526</v>
      </c>
      <c r="F34" s="74" t="s">
        <v>58</v>
      </c>
      <c r="G34" s="12">
        <v>44529</v>
      </c>
      <c r="H34" s="75" t="s">
        <v>2534</v>
      </c>
      <c r="I34" s="15">
        <v>41</v>
      </c>
      <c r="J34" s="15">
        <v>38</v>
      </c>
      <c r="K34" s="15">
        <v>30</v>
      </c>
      <c r="L34" s="15">
        <v>7</v>
      </c>
      <c r="M34" s="79">
        <v>11.685</v>
      </c>
      <c r="N34" s="94">
        <v>11.685</v>
      </c>
      <c r="O34" s="63">
        <v>2530</v>
      </c>
      <c r="P34" s="64">
        <f>Table224578910112345678910111213141516171819202122232425262728293031323334382444546474849505152536263646566676869703456789[[#This Row],[PEMBULATAN]]*O34</f>
        <v>29563.050000000003</v>
      </c>
    </row>
    <row r="35" spans="1:16" ht="26.25" customHeight="1" x14ac:dyDescent="0.2">
      <c r="A35" s="13"/>
      <c r="B35" s="73"/>
      <c r="C35" s="71" t="s">
        <v>2804</v>
      </c>
      <c r="D35" s="76" t="s">
        <v>56</v>
      </c>
      <c r="E35" s="12">
        <v>44526</v>
      </c>
      <c r="F35" s="74" t="s">
        <v>58</v>
      </c>
      <c r="G35" s="12">
        <v>44529</v>
      </c>
      <c r="H35" s="75" t="s">
        <v>2534</v>
      </c>
      <c r="I35" s="15">
        <v>88</v>
      </c>
      <c r="J35" s="15">
        <v>50</v>
      </c>
      <c r="K35" s="15">
        <v>48</v>
      </c>
      <c r="L35" s="15">
        <v>10</v>
      </c>
      <c r="M35" s="79">
        <v>52.8</v>
      </c>
      <c r="N35" s="94">
        <v>52.8</v>
      </c>
      <c r="O35" s="63">
        <v>2530</v>
      </c>
      <c r="P35" s="64">
        <f>Table224578910112345678910111213141516171819202122232425262728293031323334382444546474849505152536263646566676869703456789[[#This Row],[PEMBULATAN]]*O35</f>
        <v>133584</v>
      </c>
    </row>
    <row r="36" spans="1:16" ht="26.25" customHeight="1" x14ac:dyDescent="0.2">
      <c r="A36" s="13"/>
      <c r="B36" s="73"/>
      <c r="C36" s="71" t="s">
        <v>2805</v>
      </c>
      <c r="D36" s="76" t="s">
        <v>56</v>
      </c>
      <c r="E36" s="12">
        <v>44526</v>
      </c>
      <c r="F36" s="74" t="s">
        <v>58</v>
      </c>
      <c r="G36" s="12">
        <v>44529</v>
      </c>
      <c r="H36" s="75" t="s">
        <v>2534</v>
      </c>
      <c r="I36" s="15">
        <v>80</v>
      </c>
      <c r="J36" s="15">
        <v>60</v>
      </c>
      <c r="K36" s="15">
        <v>35</v>
      </c>
      <c r="L36" s="15">
        <v>13</v>
      </c>
      <c r="M36" s="79">
        <v>42</v>
      </c>
      <c r="N36" s="94">
        <v>42</v>
      </c>
      <c r="O36" s="63">
        <v>2530</v>
      </c>
      <c r="P36" s="64">
        <f>Table224578910112345678910111213141516171819202122232425262728293031323334382444546474849505152536263646566676869703456789[[#This Row],[PEMBULATAN]]*O36</f>
        <v>106260</v>
      </c>
    </row>
    <row r="37" spans="1:16" ht="26.25" customHeight="1" x14ac:dyDescent="0.2">
      <c r="A37" s="13"/>
      <c r="B37" s="73"/>
      <c r="C37" s="71" t="s">
        <v>2806</v>
      </c>
      <c r="D37" s="76" t="s">
        <v>56</v>
      </c>
      <c r="E37" s="12">
        <v>44526</v>
      </c>
      <c r="F37" s="74" t="s">
        <v>58</v>
      </c>
      <c r="G37" s="12">
        <v>44529</v>
      </c>
      <c r="H37" s="75" t="s">
        <v>2534</v>
      </c>
      <c r="I37" s="15">
        <v>71</v>
      </c>
      <c r="J37" s="15">
        <v>60</v>
      </c>
      <c r="K37" s="15">
        <v>20</v>
      </c>
      <c r="L37" s="15">
        <v>25</v>
      </c>
      <c r="M37" s="79">
        <v>21.3</v>
      </c>
      <c r="N37" s="94">
        <v>26</v>
      </c>
      <c r="O37" s="63">
        <v>2530</v>
      </c>
      <c r="P37" s="64">
        <f>Table224578910112345678910111213141516171819202122232425262728293031323334382444546474849505152536263646566676869703456789[[#This Row],[PEMBULATAN]]*O37</f>
        <v>65780</v>
      </c>
    </row>
    <row r="38" spans="1:16" ht="26.25" customHeight="1" x14ac:dyDescent="0.2">
      <c r="A38" s="13"/>
      <c r="B38" s="96"/>
      <c r="C38" s="71" t="s">
        <v>2807</v>
      </c>
      <c r="D38" s="76" t="s">
        <v>56</v>
      </c>
      <c r="E38" s="12">
        <v>44526</v>
      </c>
      <c r="F38" s="74" t="s">
        <v>58</v>
      </c>
      <c r="G38" s="12">
        <v>44529</v>
      </c>
      <c r="H38" s="75" t="s">
        <v>2534</v>
      </c>
      <c r="I38" s="15">
        <v>60</v>
      </c>
      <c r="J38" s="15">
        <v>60</v>
      </c>
      <c r="K38" s="15">
        <v>38</v>
      </c>
      <c r="L38" s="15">
        <v>21</v>
      </c>
      <c r="M38" s="79">
        <v>34.200000000000003</v>
      </c>
      <c r="N38" s="94">
        <v>34.200000000000003</v>
      </c>
      <c r="O38" s="63">
        <v>2530</v>
      </c>
      <c r="P38" s="64">
        <f>Table224578910112345678910111213141516171819202122232425262728293031323334382444546474849505152536263646566676869703456789[[#This Row],[PEMBULATAN]]*O38</f>
        <v>86526</v>
      </c>
    </row>
    <row r="39" spans="1:16" ht="26.25" customHeight="1" x14ac:dyDescent="0.2">
      <c r="A39" s="13"/>
      <c r="B39" s="73" t="s">
        <v>2808</v>
      </c>
      <c r="C39" s="71" t="s">
        <v>2809</v>
      </c>
      <c r="D39" s="76" t="s">
        <v>56</v>
      </c>
      <c r="E39" s="12">
        <v>44526</v>
      </c>
      <c r="F39" s="74" t="s">
        <v>58</v>
      </c>
      <c r="G39" s="12">
        <v>44529</v>
      </c>
      <c r="H39" s="75" t="s">
        <v>2534</v>
      </c>
      <c r="I39" s="15">
        <v>50</v>
      </c>
      <c r="J39" s="15">
        <v>35</v>
      </c>
      <c r="K39" s="15">
        <v>10</v>
      </c>
      <c r="L39" s="15">
        <v>2</v>
      </c>
      <c r="M39" s="79">
        <v>4.375</v>
      </c>
      <c r="N39" s="94">
        <v>5</v>
      </c>
      <c r="O39" s="63">
        <v>2530</v>
      </c>
      <c r="P39" s="64">
        <f>Table224578910112345678910111213141516171819202122232425262728293031323334382444546474849505152536263646566676869703456789[[#This Row],[PEMBULATAN]]*O39</f>
        <v>12650</v>
      </c>
    </row>
    <row r="40" spans="1:16" ht="26.25" customHeight="1" x14ac:dyDescent="0.2">
      <c r="A40" s="13"/>
      <c r="B40" s="73"/>
      <c r="C40" s="71" t="s">
        <v>2810</v>
      </c>
      <c r="D40" s="76" t="s">
        <v>56</v>
      </c>
      <c r="E40" s="12">
        <v>44526</v>
      </c>
      <c r="F40" s="74" t="s">
        <v>58</v>
      </c>
      <c r="G40" s="12">
        <v>44529</v>
      </c>
      <c r="H40" s="75" t="s">
        <v>2534</v>
      </c>
      <c r="I40" s="15">
        <v>50</v>
      </c>
      <c r="J40" s="15">
        <v>56</v>
      </c>
      <c r="K40" s="15">
        <v>28</v>
      </c>
      <c r="L40" s="15">
        <v>8</v>
      </c>
      <c r="M40" s="79">
        <v>19.600000000000001</v>
      </c>
      <c r="N40" s="94">
        <v>19.600000000000001</v>
      </c>
      <c r="O40" s="63">
        <v>2530</v>
      </c>
      <c r="P40" s="64">
        <f>Table224578910112345678910111213141516171819202122232425262728293031323334382444546474849505152536263646566676869703456789[[#This Row],[PEMBULATAN]]*O40</f>
        <v>49588</v>
      </c>
    </row>
    <row r="41" spans="1:16" ht="22.5" customHeight="1" x14ac:dyDescent="0.2">
      <c r="A41" s="116" t="s">
        <v>30</v>
      </c>
      <c r="B41" s="117"/>
      <c r="C41" s="117"/>
      <c r="D41" s="117"/>
      <c r="E41" s="117"/>
      <c r="F41" s="117"/>
      <c r="G41" s="117"/>
      <c r="H41" s="117"/>
      <c r="I41" s="117"/>
      <c r="J41" s="117"/>
      <c r="K41" s="117"/>
      <c r="L41" s="118"/>
      <c r="M41" s="77">
        <f>SUBTOTAL(109,Table224578910112345678910111213141516171819202122232425262728293031323334382444546474849505152536263646566676869703456789[KG VOLUME])</f>
        <v>731.47324999999989</v>
      </c>
      <c r="N41" s="67">
        <f>SUM(N3:N40)</f>
        <v>742.71499999999992</v>
      </c>
      <c r="O41" s="119">
        <f>SUM(P3:P40)</f>
        <v>1879068.95</v>
      </c>
      <c r="P41" s="120"/>
    </row>
    <row r="42" spans="1:16" ht="18" customHeight="1" x14ac:dyDescent="0.2">
      <c r="A42" s="84"/>
      <c r="B42" s="55" t="s">
        <v>42</v>
      </c>
      <c r="C42" s="54"/>
      <c r="D42" s="56" t="s">
        <v>43</v>
      </c>
      <c r="E42" s="84"/>
      <c r="F42" s="84"/>
      <c r="G42" s="84"/>
      <c r="H42" s="84"/>
      <c r="I42" s="84"/>
      <c r="J42" s="84"/>
      <c r="K42" s="84"/>
      <c r="L42" s="84"/>
      <c r="M42" s="85"/>
      <c r="N42" s="86" t="s">
        <v>51</v>
      </c>
      <c r="O42" s="87"/>
      <c r="P42" s="87">
        <f>O41*10%</f>
        <v>187906.89500000002</v>
      </c>
    </row>
    <row r="43" spans="1:16" ht="18" customHeight="1" thickBot="1" x14ac:dyDescent="0.25">
      <c r="A43" s="84"/>
      <c r="B43" s="55"/>
      <c r="C43" s="54"/>
      <c r="D43" s="56"/>
      <c r="E43" s="84"/>
      <c r="F43" s="84"/>
      <c r="G43" s="84"/>
      <c r="H43" s="84"/>
      <c r="I43" s="84"/>
      <c r="J43" s="84"/>
      <c r="K43" s="84"/>
      <c r="L43" s="84"/>
      <c r="M43" s="85"/>
      <c r="N43" s="88" t="s">
        <v>52</v>
      </c>
      <c r="O43" s="89"/>
      <c r="P43" s="89">
        <f>O41-P42</f>
        <v>1691162.0549999999</v>
      </c>
    </row>
    <row r="44" spans="1:16" ht="18" customHeight="1" x14ac:dyDescent="0.2">
      <c r="A44" s="10"/>
      <c r="H44" s="62"/>
      <c r="N44" s="61" t="s">
        <v>31</v>
      </c>
      <c r="P44" s="68">
        <f>P43*1%</f>
        <v>16911.62055</v>
      </c>
    </row>
    <row r="45" spans="1:16" ht="18" customHeight="1" thickBot="1" x14ac:dyDescent="0.25">
      <c r="A45" s="10"/>
      <c r="H45" s="62"/>
      <c r="N45" s="61" t="s">
        <v>53</v>
      </c>
      <c r="P45" s="70">
        <f>P43*2%</f>
        <v>33823.241099999999</v>
      </c>
    </row>
    <row r="46" spans="1:16" ht="18" customHeight="1" x14ac:dyDescent="0.2">
      <c r="A46" s="10"/>
      <c r="H46" s="62"/>
      <c r="N46" s="65" t="s">
        <v>32</v>
      </c>
      <c r="O46" s="66"/>
      <c r="P46" s="69">
        <f>P43+P44-P45</f>
        <v>1674250.4344500001</v>
      </c>
    </row>
    <row r="48" spans="1:16" x14ac:dyDescent="0.2">
      <c r="A48" s="10"/>
      <c r="H48" s="62"/>
      <c r="P48" s="70"/>
    </row>
    <row r="49" spans="1:16" x14ac:dyDescent="0.2">
      <c r="A49" s="10"/>
      <c r="H49" s="62"/>
      <c r="O49" s="57"/>
      <c r="P49" s="70"/>
    </row>
    <row r="50" spans="1:16" s="3" customFormat="1" x14ac:dyDescent="0.25">
      <c r="A50" s="10"/>
      <c r="B50" s="2"/>
      <c r="C50" s="2"/>
      <c r="E50" s="11"/>
      <c r="H50" s="62"/>
      <c r="N50" s="14"/>
      <c r="O50" s="14"/>
      <c r="P50" s="14"/>
    </row>
    <row r="51" spans="1:16" s="3" customFormat="1" x14ac:dyDescent="0.25">
      <c r="A51" s="10"/>
      <c r="B51" s="2"/>
      <c r="C51" s="2"/>
      <c r="E51" s="11"/>
      <c r="H51" s="62"/>
      <c r="N51" s="14"/>
      <c r="O51" s="14"/>
      <c r="P51" s="14"/>
    </row>
    <row r="52" spans="1:16" s="3" customFormat="1" x14ac:dyDescent="0.25">
      <c r="A52" s="10"/>
      <c r="B52" s="2"/>
      <c r="C52" s="2"/>
      <c r="E52" s="11"/>
      <c r="H52" s="62"/>
      <c r="N52" s="14"/>
      <c r="O52" s="14"/>
      <c r="P52" s="14"/>
    </row>
    <row r="53" spans="1:16" s="3" customFormat="1" x14ac:dyDescent="0.25">
      <c r="A53" s="10"/>
      <c r="B53" s="2"/>
      <c r="C53" s="2"/>
      <c r="E53" s="11"/>
      <c r="H53" s="62"/>
      <c r="N53" s="14"/>
      <c r="O53" s="14"/>
      <c r="P53" s="14"/>
    </row>
    <row r="54" spans="1:16" s="3" customFormat="1" x14ac:dyDescent="0.25">
      <c r="A54" s="10"/>
      <c r="B54" s="2"/>
      <c r="C54" s="2"/>
      <c r="E54" s="11"/>
      <c r="H54" s="62"/>
      <c r="N54" s="14"/>
      <c r="O54" s="14"/>
      <c r="P54" s="14"/>
    </row>
    <row r="55" spans="1:16" s="3" customFormat="1" x14ac:dyDescent="0.25">
      <c r="A55" s="10"/>
      <c r="B55" s="2"/>
      <c r="C55" s="2"/>
      <c r="E55" s="11"/>
      <c r="H55" s="62"/>
      <c r="N55" s="14"/>
      <c r="O55" s="14"/>
      <c r="P55" s="14"/>
    </row>
    <row r="56" spans="1:16" s="3" customFormat="1" x14ac:dyDescent="0.25">
      <c r="A56" s="10"/>
      <c r="B56" s="2"/>
      <c r="C56" s="2"/>
      <c r="E56" s="11"/>
      <c r="H56" s="62"/>
      <c r="N56" s="14"/>
      <c r="O56" s="14"/>
      <c r="P56" s="14"/>
    </row>
    <row r="57" spans="1:16" s="3" customFormat="1" x14ac:dyDescent="0.25">
      <c r="A57" s="10"/>
      <c r="B57" s="2"/>
      <c r="C57" s="2"/>
      <c r="E57" s="11"/>
      <c r="H57" s="62"/>
      <c r="N57" s="14"/>
      <c r="O57" s="14"/>
      <c r="P57" s="14"/>
    </row>
    <row r="58" spans="1:16" s="3" customFormat="1" x14ac:dyDescent="0.25">
      <c r="A58" s="10"/>
      <c r="B58" s="2"/>
      <c r="C58" s="2"/>
      <c r="E58" s="11"/>
      <c r="H58" s="62"/>
      <c r="N58" s="14"/>
      <c r="O58" s="14"/>
      <c r="P58" s="14"/>
    </row>
    <row r="59" spans="1:16" s="3" customFormat="1" x14ac:dyDescent="0.25">
      <c r="A59" s="10"/>
      <c r="B59" s="2"/>
      <c r="C59" s="2"/>
      <c r="E59" s="11"/>
      <c r="H59" s="62"/>
      <c r="N59" s="14"/>
      <c r="O59" s="14"/>
      <c r="P59" s="14"/>
    </row>
    <row r="60" spans="1:16" s="3" customFormat="1" x14ac:dyDescent="0.25">
      <c r="A60" s="10"/>
      <c r="B60" s="2"/>
      <c r="C60" s="2"/>
      <c r="E60" s="11"/>
      <c r="H60" s="62"/>
      <c r="N60" s="14"/>
      <c r="O60" s="14"/>
      <c r="P60" s="14"/>
    </row>
    <row r="61" spans="1:16" s="3" customFormat="1" x14ac:dyDescent="0.25">
      <c r="A61" s="10"/>
      <c r="B61" s="2"/>
      <c r="C61" s="2"/>
      <c r="E61" s="11"/>
      <c r="H61" s="62"/>
      <c r="N61" s="14"/>
      <c r="O61" s="14"/>
      <c r="P61" s="14"/>
    </row>
  </sheetData>
  <mergeCells count="2">
    <mergeCell ref="A41:L41"/>
    <mergeCell ref="O41:P41"/>
  </mergeCells>
  <conditionalFormatting sqref="B3:B40">
    <cfRule type="duplicateValues" dxfId="223" priority="8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75"/>
  <sheetViews>
    <sheetView workbookViewId="0">
      <pane xSplit="7" ySplit="2" topLeftCell="H246" activePane="bottomRight" state="frozen"/>
      <selection pane="topRight" activeCell="H1" sqref="H1"/>
      <selection pane="bottomLeft" activeCell="A3" sqref="A3"/>
      <selection pane="bottomRight" activeCell="M256" sqref="M256"/>
    </sheetView>
  </sheetViews>
  <sheetFormatPr defaultRowHeight="15" x14ac:dyDescent="0.2"/>
  <cols>
    <col min="1" max="1" width="8" style="4" customWidth="1"/>
    <col min="2" max="2" width="20.140625" style="2" customWidth="1"/>
    <col min="3" max="3" width="15.28515625" style="2" customWidth="1"/>
    <col min="4" max="4" width="10.7109375" style="3" customWidth="1"/>
    <col min="5" max="5" width="8" style="11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8" t="s">
        <v>44</v>
      </c>
      <c r="B2" s="7" t="s">
        <v>7</v>
      </c>
      <c r="C2" s="7" t="s">
        <v>0</v>
      </c>
      <c r="D2" s="7" t="s">
        <v>1</v>
      </c>
      <c r="E2" s="59" t="s">
        <v>4</v>
      </c>
      <c r="F2" s="7" t="s">
        <v>3</v>
      </c>
      <c r="G2" s="7" t="s">
        <v>5</v>
      </c>
      <c r="H2" s="59" t="s">
        <v>2</v>
      </c>
      <c r="I2" s="7" t="s">
        <v>39</v>
      </c>
      <c r="J2" s="7" t="s">
        <v>40</v>
      </c>
      <c r="K2" s="7" t="s">
        <v>41</v>
      </c>
      <c r="L2" s="60" t="s">
        <v>45</v>
      </c>
      <c r="M2" s="60" t="s">
        <v>46</v>
      </c>
      <c r="N2" s="60" t="s">
        <v>6</v>
      </c>
      <c r="O2" s="60" t="s">
        <v>47</v>
      </c>
      <c r="P2" s="60" t="s">
        <v>48</v>
      </c>
    </row>
    <row r="3" spans="1:16" ht="26.25" customHeight="1" x14ac:dyDescent="0.2">
      <c r="A3" s="81">
        <v>403711</v>
      </c>
      <c r="B3" s="72" t="s">
        <v>2811</v>
      </c>
      <c r="C3" s="8" t="s">
        <v>2812</v>
      </c>
      <c r="D3" s="74" t="s">
        <v>56</v>
      </c>
      <c r="E3" s="12">
        <v>44526</v>
      </c>
      <c r="F3" s="74" t="s">
        <v>1971</v>
      </c>
      <c r="G3" s="12">
        <v>44532</v>
      </c>
      <c r="H3" s="9" t="s">
        <v>3065</v>
      </c>
      <c r="I3" s="1">
        <v>33</v>
      </c>
      <c r="J3" s="1">
        <v>27</v>
      </c>
      <c r="K3" s="1">
        <v>7</v>
      </c>
      <c r="L3" s="1">
        <v>1</v>
      </c>
      <c r="M3" s="78">
        <v>1.55925</v>
      </c>
      <c r="N3" s="94">
        <v>1.55925</v>
      </c>
      <c r="O3" s="63">
        <v>2530</v>
      </c>
      <c r="P3" s="64">
        <f>Table22457891011234567891011121314151617181920212223242526272829303132333438244454647484950515253626364656667686970345678910[[#This Row],[PEMBULATAN]]*O3</f>
        <v>3944.9025000000001</v>
      </c>
    </row>
    <row r="4" spans="1:16" ht="26.25" customHeight="1" x14ac:dyDescent="0.2">
      <c r="A4" s="13"/>
      <c r="B4" s="73"/>
      <c r="C4" s="71" t="s">
        <v>2813</v>
      </c>
      <c r="D4" s="76" t="s">
        <v>56</v>
      </c>
      <c r="E4" s="12">
        <v>44526</v>
      </c>
      <c r="F4" s="74" t="s">
        <v>1971</v>
      </c>
      <c r="G4" s="12">
        <v>44532</v>
      </c>
      <c r="H4" s="75" t="s">
        <v>3065</v>
      </c>
      <c r="I4" s="15">
        <v>117</v>
      </c>
      <c r="J4" s="15">
        <v>22</v>
      </c>
      <c r="K4" s="15">
        <v>8</v>
      </c>
      <c r="L4" s="15">
        <v>3</v>
      </c>
      <c r="M4" s="79">
        <v>5.1479999999999997</v>
      </c>
      <c r="N4" s="94">
        <v>5.1479999999999997</v>
      </c>
      <c r="O4" s="63">
        <v>2530</v>
      </c>
      <c r="P4" s="64">
        <f>Table22457891011234567891011121314151617181920212223242526272829303132333438244454647484950515253626364656667686970345678910[[#This Row],[PEMBULATAN]]*O4</f>
        <v>13024.439999999999</v>
      </c>
    </row>
    <row r="5" spans="1:16" ht="26.25" customHeight="1" x14ac:dyDescent="0.2">
      <c r="A5" s="13"/>
      <c r="B5" s="73"/>
      <c r="C5" s="71" t="s">
        <v>2814</v>
      </c>
      <c r="D5" s="76" t="s">
        <v>56</v>
      </c>
      <c r="E5" s="12">
        <v>44526</v>
      </c>
      <c r="F5" s="74" t="s">
        <v>1971</v>
      </c>
      <c r="G5" s="12">
        <v>44532</v>
      </c>
      <c r="H5" s="75" t="s">
        <v>3065</v>
      </c>
      <c r="I5" s="15">
        <v>65</v>
      </c>
      <c r="J5" s="15">
        <v>50</v>
      </c>
      <c r="K5" s="15">
        <v>24</v>
      </c>
      <c r="L5" s="15">
        <v>10</v>
      </c>
      <c r="M5" s="79">
        <v>19.5</v>
      </c>
      <c r="N5" s="94">
        <v>19.5</v>
      </c>
      <c r="O5" s="63">
        <v>2530</v>
      </c>
      <c r="P5" s="64">
        <f>Table22457891011234567891011121314151617181920212223242526272829303132333438244454647484950515253626364656667686970345678910[[#This Row],[PEMBULATAN]]*O5</f>
        <v>49335</v>
      </c>
    </row>
    <row r="6" spans="1:16" ht="26.25" customHeight="1" x14ac:dyDescent="0.2">
      <c r="A6" s="13"/>
      <c r="B6" s="73"/>
      <c r="C6" s="71" t="s">
        <v>2815</v>
      </c>
      <c r="D6" s="76" t="s">
        <v>56</v>
      </c>
      <c r="E6" s="12">
        <v>44526</v>
      </c>
      <c r="F6" s="74" t="s">
        <v>1971</v>
      </c>
      <c r="G6" s="12">
        <v>44532</v>
      </c>
      <c r="H6" s="75" t="s">
        <v>3065</v>
      </c>
      <c r="I6" s="15">
        <v>64</v>
      </c>
      <c r="J6" s="15">
        <v>20</v>
      </c>
      <c r="K6" s="15">
        <v>34</v>
      </c>
      <c r="L6" s="15">
        <v>4</v>
      </c>
      <c r="M6" s="79">
        <v>10.88</v>
      </c>
      <c r="N6" s="94">
        <v>10.88</v>
      </c>
      <c r="O6" s="63">
        <v>2530</v>
      </c>
      <c r="P6" s="64">
        <f>Table22457891011234567891011121314151617181920212223242526272829303132333438244454647484950515253626364656667686970345678910[[#This Row],[PEMBULATAN]]*O6</f>
        <v>27526.400000000001</v>
      </c>
    </row>
    <row r="7" spans="1:16" ht="26.25" customHeight="1" x14ac:dyDescent="0.2">
      <c r="A7" s="13"/>
      <c r="B7" s="73"/>
      <c r="C7" s="71" t="s">
        <v>2816</v>
      </c>
      <c r="D7" s="76" t="s">
        <v>56</v>
      </c>
      <c r="E7" s="12">
        <v>44526</v>
      </c>
      <c r="F7" s="74" t="s">
        <v>1971</v>
      </c>
      <c r="G7" s="12">
        <v>44532</v>
      </c>
      <c r="H7" s="75" t="s">
        <v>3065</v>
      </c>
      <c r="I7" s="15">
        <v>125</v>
      </c>
      <c r="J7" s="15">
        <v>7</v>
      </c>
      <c r="K7" s="15">
        <v>7</v>
      </c>
      <c r="L7" s="15">
        <v>1</v>
      </c>
      <c r="M7" s="79">
        <v>1.53125</v>
      </c>
      <c r="N7" s="94">
        <v>1.53125</v>
      </c>
      <c r="O7" s="63">
        <v>2530</v>
      </c>
      <c r="P7" s="64">
        <f>Table22457891011234567891011121314151617181920212223242526272829303132333438244454647484950515253626364656667686970345678910[[#This Row],[PEMBULATAN]]*O7</f>
        <v>3874.0625</v>
      </c>
    </row>
    <row r="8" spans="1:16" ht="26.25" customHeight="1" x14ac:dyDescent="0.2">
      <c r="A8" s="13"/>
      <c r="B8" s="73"/>
      <c r="C8" s="71" t="s">
        <v>2817</v>
      </c>
      <c r="D8" s="76" t="s">
        <v>56</v>
      </c>
      <c r="E8" s="12">
        <v>44526</v>
      </c>
      <c r="F8" s="74" t="s">
        <v>1971</v>
      </c>
      <c r="G8" s="12">
        <v>44532</v>
      </c>
      <c r="H8" s="75" t="s">
        <v>3065</v>
      </c>
      <c r="I8" s="15">
        <v>90</v>
      </c>
      <c r="J8" s="15">
        <v>42</v>
      </c>
      <c r="K8" s="15">
        <v>20</v>
      </c>
      <c r="L8" s="15">
        <v>2</v>
      </c>
      <c r="M8" s="79">
        <v>18.899999999999999</v>
      </c>
      <c r="N8" s="94">
        <v>18.899999999999999</v>
      </c>
      <c r="O8" s="63">
        <v>2530</v>
      </c>
      <c r="P8" s="64">
        <f>Table22457891011234567891011121314151617181920212223242526272829303132333438244454647484950515253626364656667686970345678910[[#This Row],[PEMBULATAN]]*O8</f>
        <v>47817</v>
      </c>
    </row>
    <row r="9" spans="1:16" ht="26.25" customHeight="1" x14ac:dyDescent="0.2">
      <c r="A9" s="13"/>
      <c r="B9" s="73"/>
      <c r="C9" s="71" t="s">
        <v>2818</v>
      </c>
      <c r="D9" s="76" t="s">
        <v>56</v>
      </c>
      <c r="E9" s="12">
        <v>44526</v>
      </c>
      <c r="F9" s="74" t="s">
        <v>1971</v>
      </c>
      <c r="G9" s="12">
        <v>44532</v>
      </c>
      <c r="H9" s="75" t="s">
        <v>3065</v>
      </c>
      <c r="I9" s="15">
        <v>148</v>
      </c>
      <c r="J9" s="15">
        <v>27</v>
      </c>
      <c r="K9" s="15">
        <v>10</v>
      </c>
      <c r="L9" s="15">
        <v>1</v>
      </c>
      <c r="M9" s="79">
        <v>9.99</v>
      </c>
      <c r="N9" s="94">
        <v>9.99</v>
      </c>
      <c r="O9" s="63">
        <v>2530</v>
      </c>
      <c r="P9" s="64">
        <f>Table22457891011234567891011121314151617181920212223242526272829303132333438244454647484950515253626364656667686970345678910[[#This Row],[PEMBULATAN]]*O9</f>
        <v>25274.7</v>
      </c>
    </row>
    <row r="10" spans="1:16" ht="26.25" customHeight="1" x14ac:dyDescent="0.2">
      <c r="A10" s="13"/>
      <c r="B10" s="73"/>
      <c r="C10" s="71" t="s">
        <v>2819</v>
      </c>
      <c r="D10" s="76" t="s">
        <v>56</v>
      </c>
      <c r="E10" s="12">
        <v>44526</v>
      </c>
      <c r="F10" s="74" t="s">
        <v>1971</v>
      </c>
      <c r="G10" s="12">
        <v>44532</v>
      </c>
      <c r="H10" s="75" t="s">
        <v>3065</v>
      </c>
      <c r="I10" s="15">
        <v>67</v>
      </c>
      <c r="J10" s="15">
        <v>28</v>
      </c>
      <c r="K10" s="15">
        <v>22</v>
      </c>
      <c r="L10" s="15">
        <v>9</v>
      </c>
      <c r="M10" s="79">
        <v>10.318</v>
      </c>
      <c r="N10" s="94">
        <v>11</v>
      </c>
      <c r="O10" s="63">
        <v>2530</v>
      </c>
      <c r="P10" s="64">
        <f>Table22457891011234567891011121314151617181920212223242526272829303132333438244454647484950515253626364656667686970345678910[[#This Row],[PEMBULATAN]]*O10</f>
        <v>27830</v>
      </c>
    </row>
    <row r="11" spans="1:16" ht="26.25" customHeight="1" x14ac:dyDescent="0.2">
      <c r="A11" s="13"/>
      <c r="B11" s="73"/>
      <c r="C11" s="71" t="s">
        <v>2820</v>
      </c>
      <c r="D11" s="76" t="s">
        <v>56</v>
      </c>
      <c r="E11" s="12">
        <v>44526</v>
      </c>
      <c r="F11" s="74" t="s">
        <v>1971</v>
      </c>
      <c r="G11" s="12">
        <v>44532</v>
      </c>
      <c r="H11" s="75" t="s">
        <v>3065</v>
      </c>
      <c r="I11" s="15">
        <v>90</v>
      </c>
      <c r="J11" s="15">
        <v>27</v>
      </c>
      <c r="K11" s="15">
        <v>10</v>
      </c>
      <c r="L11" s="15">
        <v>1</v>
      </c>
      <c r="M11" s="79">
        <v>6.0750000000000002</v>
      </c>
      <c r="N11" s="94">
        <v>6.0750000000000002</v>
      </c>
      <c r="O11" s="63">
        <v>2530</v>
      </c>
      <c r="P11" s="64">
        <f>Table22457891011234567891011121314151617181920212223242526272829303132333438244454647484950515253626364656667686970345678910[[#This Row],[PEMBULATAN]]*O11</f>
        <v>15369.75</v>
      </c>
    </row>
    <row r="12" spans="1:16" ht="26.25" customHeight="1" x14ac:dyDescent="0.2">
      <c r="A12" s="13"/>
      <c r="B12" s="73"/>
      <c r="C12" s="71" t="s">
        <v>2821</v>
      </c>
      <c r="D12" s="76" t="s">
        <v>56</v>
      </c>
      <c r="E12" s="12">
        <v>44526</v>
      </c>
      <c r="F12" s="74" t="s">
        <v>1971</v>
      </c>
      <c r="G12" s="12">
        <v>44532</v>
      </c>
      <c r="H12" s="75" t="s">
        <v>3065</v>
      </c>
      <c r="I12" s="15">
        <v>46</v>
      </c>
      <c r="J12" s="15">
        <v>24</v>
      </c>
      <c r="K12" s="15">
        <v>20</v>
      </c>
      <c r="L12" s="15">
        <v>10</v>
      </c>
      <c r="M12" s="79">
        <v>5.52</v>
      </c>
      <c r="N12" s="94">
        <v>10</v>
      </c>
      <c r="O12" s="63">
        <v>2530</v>
      </c>
      <c r="P12" s="64">
        <f>Table22457891011234567891011121314151617181920212223242526272829303132333438244454647484950515253626364656667686970345678910[[#This Row],[PEMBULATAN]]*O12</f>
        <v>25300</v>
      </c>
    </row>
    <row r="13" spans="1:16" ht="26.25" customHeight="1" x14ac:dyDescent="0.2">
      <c r="A13" s="13"/>
      <c r="B13" s="73"/>
      <c r="C13" s="71" t="s">
        <v>2822</v>
      </c>
      <c r="D13" s="76" t="s">
        <v>56</v>
      </c>
      <c r="E13" s="12">
        <v>44526</v>
      </c>
      <c r="F13" s="74" t="s">
        <v>1971</v>
      </c>
      <c r="G13" s="12">
        <v>44532</v>
      </c>
      <c r="H13" s="75" t="s">
        <v>3065</v>
      </c>
      <c r="I13" s="15">
        <v>52</v>
      </c>
      <c r="J13" s="15">
        <v>52</v>
      </c>
      <c r="K13" s="15">
        <v>8</v>
      </c>
      <c r="L13" s="15">
        <v>2</v>
      </c>
      <c r="M13" s="79">
        <v>5.4080000000000004</v>
      </c>
      <c r="N13" s="94">
        <v>6</v>
      </c>
      <c r="O13" s="63">
        <v>2530</v>
      </c>
      <c r="P13" s="64">
        <f>Table22457891011234567891011121314151617181920212223242526272829303132333438244454647484950515253626364656667686970345678910[[#This Row],[PEMBULATAN]]*O13</f>
        <v>15180</v>
      </c>
    </row>
    <row r="14" spans="1:16" ht="26.25" customHeight="1" x14ac:dyDescent="0.2">
      <c r="A14" s="13"/>
      <c r="B14" s="73"/>
      <c r="C14" s="71" t="s">
        <v>2823</v>
      </c>
      <c r="D14" s="76" t="s">
        <v>56</v>
      </c>
      <c r="E14" s="12">
        <v>44526</v>
      </c>
      <c r="F14" s="74" t="s">
        <v>1971</v>
      </c>
      <c r="G14" s="12">
        <v>44532</v>
      </c>
      <c r="H14" s="75" t="s">
        <v>3065</v>
      </c>
      <c r="I14" s="15">
        <v>34</v>
      </c>
      <c r="J14" s="15">
        <v>28</v>
      </c>
      <c r="K14" s="15">
        <v>20</v>
      </c>
      <c r="L14" s="15">
        <v>9</v>
      </c>
      <c r="M14" s="79">
        <v>4.76</v>
      </c>
      <c r="N14" s="94">
        <v>9</v>
      </c>
      <c r="O14" s="63">
        <v>2530</v>
      </c>
      <c r="P14" s="64">
        <f>Table22457891011234567891011121314151617181920212223242526272829303132333438244454647484950515253626364656667686970345678910[[#This Row],[PEMBULATAN]]*O14</f>
        <v>22770</v>
      </c>
    </row>
    <row r="15" spans="1:16" ht="26.25" customHeight="1" x14ac:dyDescent="0.2">
      <c r="A15" s="13"/>
      <c r="B15" s="73"/>
      <c r="C15" s="71" t="s">
        <v>2824</v>
      </c>
      <c r="D15" s="76" t="s">
        <v>56</v>
      </c>
      <c r="E15" s="12">
        <v>44526</v>
      </c>
      <c r="F15" s="74" t="s">
        <v>1971</v>
      </c>
      <c r="G15" s="12">
        <v>44532</v>
      </c>
      <c r="H15" s="75" t="s">
        <v>3065</v>
      </c>
      <c r="I15" s="15">
        <v>96</v>
      </c>
      <c r="J15" s="15">
        <v>26</v>
      </c>
      <c r="K15" s="15">
        <v>10</v>
      </c>
      <c r="L15" s="15">
        <v>1</v>
      </c>
      <c r="M15" s="79">
        <v>6.24</v>
      </c>
      <c r="N15" s="94">
        <v>6.24</v>
      </c>
      <c r="O15" s="63">
        <v>2530</v>
      </c>
      <c r="P15" s="64">
        <f>Table22457891011234567891011121314151617181920212223242526272829303132333438244454647484950515253626364656667686970345678910[[#This Row],[PEMBULATAN]]*O15</f>
        <v>15787.2</v>
      </c>
    </row>
    <row r="16" spans="1:16" ht="26.25" customHeight="1" x14ac:dyDescent="0.2">
      <c r="A16" s="13"/>
      <c r="B16" s="73"/>
      <c r="C16" s="71" t="s">
        <v>2825</v>
      </c>
      <c r="D16" s="76" t="s">
        <v>56</v>
      </c>
      <c r="E16" s="12">
        <v>44526</v>
      </c>
      <c r="F16" s="74" t="s">
        <v>1971</v>
      </c>
      <c r="G16" s="12">
        <v>44532</v>
      </c>
      <c r="H16" s="75" t="s">
        <v>3065</v>
      </c>
      <c r="I16" s="15">
        <v>96</v>
      </c>
      <c r="J16" s="15">
        <v>26</v>
      </c>
      <c r="K16" s="15">
        <v>10</v>
      </c>
      <c r="L16" s="15">
        <v>1</v>
      </c>
      <c r="M16" s="79">
        <v>6.24</v>
      </c>
      <c r="N16" s="94">
        <v>6.24</v>
      </c>
      <c r="O16" s="63">
        <v>2530</v>
      </c>
      <c r="P16" s="64">
        <f>Table22457891011234567891011121314151617181920212223242526272829303132333438244454647484950515253626364656667686970345678910[[#This Row],[PEMBULATAN]]*O16</f>
        <v>15787.2</v>
      </c>
    </row>
    <row r="17" spans="1:16" ht="26.25" customHeight="1" x14ac:dyDescent="0.2">
      <c r="A17" s="13"/>
      <c r="B17" s="73"/>
      <c r="C17" s="71" t="s">
        <v>2826</v>
      </c>
      <c r="D17" s="76" t="s">
        <v>56</v>
      </c>
      <c r="E17" s="12">
        <v>44526</v>
      </c>
      <c r="F17" s="74" t="s">
        <v>1971</v>
      </c>
      <c r="G17" s="12">
        <v>44532</v>
      </c>
      <c r="H17" s="75" t="s">
        <v>3065</v>
      </c>
      <c r="I17" s="15">
        <v>96</v>
      </c>
      <c r="J17" s="15">
        <v>45</v>
      </c>
      <c r="K17" s="15">
        <v>7</v>
      </c>
      <c r="L17" s="15">
        <v>2</v>
      </c>
      <c r="M17" s="79">
        <v>7.56</v>
      </c>
      <c r="N17" s="94">
        <v>7.56</v>
      </c>
      <c r="O17" s="63">
        <v>2530</v>
      </c>
      <c r="P17" s="64">
        <f>Table22457891011234567891011121314151617181920212223242526272829303132333438244454647484950515253626364656667686970345678910[[#This Row],[PEMBULATAN]]*O17</f>
        <v>19126.8</v>
      </c>
    </row>
    <row r="18" spans="1:16" ht="26.25" customHeight="1" x14ac:dyDescent="0.2">
      <c r="A18" s="13"/>
      <c r="B18" s="73"/>
      <c r="C18" s="71" t="s">
        <v>2827</v>
      </c>
      <c r="D18" s="76" t="s">
        <v>56</v>
      </c>
      <c r="E18" s="12">
        <v>44526</v>
      </c>
      <c r="F18" s="74" t="s">
        <v>1971</v>
      </c>
      <c r="G18" s="12">
        <v>44532</v>
      </c>
      <c r="H18" s="75" t="s">
        <v>3065</v>
      </c>
      <c r="I18" s="15">
        <v>60</v>
      </c>
      <c r="J18" s="15">
        <v>49</v>
      </c>
      <c r="K18" s="15">
        <v>17</v>
      </c>
      <c r="L18" s="15">
        <v>9</v>
      </c>
      <c r="M18" s="79">
        <v>12.494999999999999</v>
      </c>
      <c r="N18" s="94">
        <v>12.494999999999999</v>
      </c>
      <c r="O18" s="63">
        <v>2530</v>
      </c>
      <c r="P18" s="64">
        <f>Table22457891011234567891011121314151617181920212223242526272829303132333438244454647484950515253626364656667686970345678910[[#This Row],[PEMBULATAN]]*O18</f>
        <v>31612.35</v>
      </c>
    </row>
    <row r="19" spans="1:16" ht="26.25" customHeight="1" x14ac:dyDescent="0.2">
      <c r="A19" s="13"/>
      <c r="B19" s="73"/>
      <c r="C19" s="71" t="s">
        <v>2828</v>
      </c>
      <c r="D19" s="76" t="s">
        <v>56</v>
      </c>
      <c r="E19" s="12">
        <v>44526</v>
      </c>
      <c r="F19" s="74" t="s">
        <v>1971</v>
      </c>
      <c r="G19" s="12">
        <v>44532</v>
      </c>
      <c r="H19" s="75" t="s">
        <v>3065</v>
      </c>
      <c r="I19" s="15">
        <v>54</v>
      </c>
      <c r="J19" s="15">
        <v>64</v>
      </c>
      <c r="K19" s="15">
        <v>64</v>
      </c>
      <c r="L19" s="15">
        <v>49</v>
      </c>
      <c r="M19" s="79">
        <v>55.295999999999999</v>
      </c>
      <c r="N19" s="94">
        <v>56</v>
      </c>
      <c r="O19" s="63">
        <v>2530</v>
      </c>
      <c r="P19" s="64">
        <f>Table22457891011234567891011121314151617181920212223242526272829303132333438244454647484950515253626364656667686970345678910[[#This Row],[PEMBULATAN]]*O19</f>
        <v>141680</v>
      </c>
    </row>
    <row r="20" spans="1:16" ht="26.25" customHeight="1" x14ac:dyDescent="0.2">
      <c r="A20" s="13"/>
      <c r="B20" s="73"/>
      <c r="C20" s="71" t="s">
        <v>2829</v>
      </c>
      <c r="D20" s="76" t="s">
        <v>56</v>
      </c>
      <c r="E20" s="12">
        <v>44526</v>
      </c>
      <c r="F20" s="74" t="s">
        <v>1971</v>
      </c>
      <c r="G20" s="12">
        <v>44532</v>
      </c>
      <c r="H20" s="75" t="s">
        <v>3065</v>
      </c>
      <c r="I20" s="15">
        <v>67</v>
      </c>
      <c r="J20" s="15">
        <v>24</v>
      </c>
      <c r="K20" s="15">
        <v>24</v>
      </c>
      <c r="L20" s="15">
        <v>9</v>
      </c>
      <c r="M20" s="79">
        <v>9.6479999999999997</v>
      </c>
      <c r="N20" s="94">
        <v>9.6479999999999997</v>
      </c>
      <c r="O20" s="63">
        <v>2530</v>
      </c>
      <c r="P20" s="64">
        <f>Table22457891011234567891011121314151617181920212223242526272829303132333438244454647484950515253626364656667686970345678910[[#This Row],[PEMBULATAN]]*O20</f>
        <v>24409.439999999999</v>
      </c>
    </row>
    <row r="21" spans="1:16" ht="26.25" customHeight="1" x14ac:dyDescent="0.2">
      <c r="A21" s="13"/>
      <c r="B21" s="73"/>
      <c r="C21" s="71" t="s">
        <v>2830</v>
      </c>
      <c r="D21" s="76" t="s">
        <v>56</v>
      </c>
      <c r="E21" s="12">
        <v>44526</v>
      </c>
      <c r="F21" s="74" t="s">
        <v>1971</v>
      </c>
      <c r="G21" s="12">
        <v>44532</v>
      </c>
      <c r="H21" s="75" t="s">
        <v>3065</v>
      </c>
      <c r="I21" s="15">
        <v>202</v>
      </c>
      <c r="J21" s="15">
        <v>7</v>
      </c>
      <c r="K21" s="15">
        <v>7</v>
      </c>
      <c r="L21" s="15">
        <v>4</v>
      </c>
      <c r="M21" s="79">
        <v>2.4744999999999999</v>
      </c>
      <c r="N21" s="94">
        <v>5</v>
      </c>
      <c r="O21" s="63">
        <v>2530</v>
      </c>
      <c r="P21" s="64">
        <f>Table22457891011234567891011121314151617181920212223242526272829303132333438244454647484950515253626364656667686970345678910[[#This Row],[PEMBULATAN]]*O21</f>
        <v>12650</v>
      </c>
    </row>
    <row r="22" spans="1:16" ht="26.25" customHeight="1" x14ac:dyDescent="0.2">
      <c r="A22" s="13"/>
      <c r="B22" s="73"/>
      <c r="C22" s="71" t="s">
        <v>2831</v>
      </c>
      <c r="D22" s="76" t="s">
        <v>56</v>
      </c>
      <c r="E22" s="12">
        <v>44526</v>
      </c>
      <c r="F22" s="74" t="s">
        <v>1971</v>
      </c>
      <c r="G22" s="12">
        <v>44532</v>
      </c>
      <c r="H22" s="75" t="s">
        <v>3065</v>
      </c>
      <c r="I22" s="15">
        <v>40</v>
      </c>
      <c r="J22" s="15">
        <v>34</v>
      </c>
      <c r="K22" s="15">
        <v>24</v>
      </c>
      <c r="L22" s="15">
        <v>5</v>
      </c>
      <c r="M22" s="79">
        <v>8.16</v>
      </c>
      <c r="N22" s="94">
        <v>8.16</v>
      </c>
      <c r="O22" s="63">
        <v>2530</v>
      </c>
      <c r="P22" s="64">
        <f>Table22457891011234567891011121314151617181920212223242526272829303132333438244454647484950515253626364656667686970345678910[[#This Row],[PEMBULATAN]]*O22</f>
        <v>20644.8</v>
      </c>
    </row>
    <row r="23" spans="1:16" ht="26.25" customHeight="1" x14ac:dyDescent="0.2">
      <c r="A23" s="13"/>
      <c r="B23" s="73"/>
      <c r="C23" s="71" t="s">
        <v>2832</v>
      </c>
      <c r="D23" s="76" t="s">
        <v>56</v>
      </c>
      <c r="E23" s="12">
        <v>44526</v>
      </c>
      <c r="F23" s="74" t="s">
        <v>1971</v>
      </c>
      <c r="G23" s="12">
        <v>44532</v>
      </c>
      <c r="H23" s="75" t="s">
        <v>3065</v>
      </c>
      <c r="I23" s="15">
        <v>37</v>
      </c>
      <c r="J23" s="15">
        <v>30</v>
      </c>
      <c r="K23" s="15">
        <v>37</v>
      </c>
      <c r="L23" s="15">
        <v>5</v>
      </c>
      <c r="M23" s="79">
        <v>10.2675</v>
      </c>
      <c r="N23" s="94">
        <v>10.2675</v>
      </c>
      <c r="O23" s="63">
        <v>2530</v>
      </c>
      <c r="P23" s="64">
        <f>Table22457891011234567891011121314151617181920212223242526272829303132333438244454647484950515253626364656667686970345678910[[#This Row],[PEMBULATAN]]*O23</f>
        <v>25976.775000000001</v>
      </c>
    </row>
    <row r="24" spans="1:16" ht="26.25" customHeight="1" x14ac:dyDescent="0.2">
      <c r="A24" s="13"/>
      <c r="B24" s="73"/>
      <c r="C24" s="71" t="s">
        <v>2833</v>
      </c>
      <c r="D24" s="76" t="s">
        <v>56</v>
      </c>
      <c r="E24" s="12">
        <v>44526</v>
      </c>
      <c r="F24" s="74" t="s">
        <v>1971</v>
      </c>
      <c r="G24" s="12">
        <v>44532</v>
      </c>
      <c r="H24" s="75" t="s">
        <v>3065</v>
      </c>
      <c r="I24" s="15">
        <v>34</v>
      </c>
      <c r="J24" s="15">
        <v>38</v>
      </c>
      <c r="K24" s="15">
        <v>37</v>
      </c>
      <c r="L24" s="15">
        <v>14</v>
      </c>
      <c r="M24" s="79">
        <v>11.951000000000001</v>
      </c>
      <c r="N24" s="94">
        <v>14</v>
      </c>
      <c r="O24" s="63">
        <v>2530</v>
      </c>
      <c r="P24" s="64">
        <f>Table22457891011234567891011121314151617181920212223242526272829303132333438244454647484950515253626364656667686970345678910[[#This Row],[PEMBULATAN]]*O24</f>
        <v>35420</v>
      </c>
    </row>
    <row r="25" spans="1:16" ht="26.25" customHeight="1" x14ac:dyDescent="0.2">
      <c r="A25" s="13"/>
      <c r="B25" s="73"/>
      <c r="C25" s="71" t="s">
        <v>2834</v>
      </c>
      <c r="D25" s="76" t="s">
        <v>56</v>
      </c>
      <c r="E25" s="12">
        <v>44526</v>
      </c>
      <c r="F25" s="74" t="s">
        <v>1971</v>
      </c>
      <c r="G25" s="12">
        <v>44532</v>
      </c>
      <c r="H25" s="75" t="s">
        <v>3065</v>
      </c>
      <c r="I25" s="15">
        <v>44</v>
      </c>
      <c r="J25" s="15">
        <v>30</v>
      </c>
      <c r="K25" s="15">
        <v>40</v>
      </c>
      <c r="L25" s="15">
        <v>12</v>
      </c>
      <c r="M25" s="79">
        <v>13.2</v>
      </c>
      <c r="N25" s="94">
        <v>13.2</v>
      </c>
      <c r="O25" s="63">
        <v>2530</v>
      </c>
      <c r="P25" s="64">
        <f>Table22457891011234567891011121314151617181920212223242526272829303132333438244454647484950515253626364656667686970345678910[[#This Row],[PEMBULATAN]]*O25</f>
        <v>33396</v>
      </c>
    </row>
    <row r="26" spans="1:16" ht="26.25" customHeight="1" x14ac:dyDescent="0.2">
      <c r="A26" s="13"/>
      <c r="B26" s="73"/>
      <c r="C26" s="71" t="s">
        <v>2835</v>
      </c>
      <c r="D26" s="76" t="s">
        <v>56</v>
      </c>
      <c r="E26" s="12">
        <v>44526</v>
      </c>
      <c r="F26" s="74" t="s">
        <v>1971</v>
      </c>
      <c r="G26" s="12">
        <v>44532</v>
      </c>
      <c r="H26" s="75" t="s">
        <v>3065</v>
      </c>
      <c r="I26" s="15">
        <v>50</v>
      </c>
      <c r="J26" s="15">
        <v>40</v>
      </c>
      <c r="K26" s="15">
        <v>17</v>
      </c>
      <c r="L26" s="15">
        <v>10</v>
      </c>
      <c r="M26" s="79">
        <v>8.5</v>
      </c>
      <c r="N26" s="94">
        <v>10</v>
      </c>
      <c r="O26" s="63">
        <v>2530</v>
      </c>
      <c r="P26" s="64">
        <f>Table22457891011234567891011121314151617181920212223242526272829303132333438244454647484950515253626364656667686970345678910[[#This Row],[PEMBULATAN]]*O26</f>
        <v>25300</v>
      </c>
    </row>
    <row r="27" spans="1:16" ht="26.25" customHeight="1" x14ac:dyDescent="0.2">
      <c r="A27" s="13"/>
      <c r="B27" s="73"/>
      <c r="C27" s="71" t="s">
        <v>2836</v>
      </c>
      <c r="D27" s="76" t="s">
        <v>56</v>
      </c>
      <c r="E27" s="12">
        <v>44526</v>
      </c>
      <c r="F27" s="74" t="s">
        <v>1971</v>
      </c>
      <c r="G27" s="12">
        <v>44532</v>
      </c>
      <c r="H27" s="75" t="s">
        <v>3065</v>
      </c>
      <c r="I27" s="15">
        <v>55</v>
      </c>
      <c r="J27" s="15">
        <v>27</v>
      </c>
      <c r="K27" s="15">
        <v>27</v>
      </c>
      <c r="L27" s="15">
        <v>13</v>
      </c>
      <c r="M27" s="79">
        <v>10.02375</v>
      </c>
      <c r="N27" s="94">
        <v>13</v>
      </c>
      <c r="O27" s="63">
        <v>2530</v>
      </c>
      <c r="P27" s="64">
        <f>Table22457891011234567891011121314151617181920212223242526272829303132333438244454647484950515253626364656667686970345678910[[#This Row],[PEMBULATAN]]*O27</f>
        <v>32890</v>
      </c>
    </row>
    <row r="28" spans="1:16" ht="26.25" customHeight="1" x14ac:dyDescent="0.2">
      <c r="A28" s="13"/>
      <c r="B28" s="73"/>
      <c r="C28" s="71" t="s">
        <v>2837</v>
      </c>
      <c r="D28" s="76" t="s">
        <v>56</v>
      </c>
      <c r="E28" s="12">
        <v>44526</v>
      </c>
      <c r="F28" s="74" t="s">
        <v>1971</v>
      </c>
      <c r="G28" s="12">
        <v>44532</v>
      </c>
      <c r="H28" s="75" t="s">
        <v>3065</v>
      </c>
      <c r="I28" s="15">
        <v>130</v>
      </c>
      <c r="J28" s="15">
        <v>50</v>
      </c>
      <c r="K28" s="15">
        <v>20</v>
      </c>
      <c r="L28" s="15">
        <v>8</v>
      </c>
      <c r="M28" s="79">
        <v>32.5</v>
      </c>
      <c r="N28" s="94">
        <v>34</v>
      </c>
      <c r="O28" s="63">
        <v>2530</v>
      </c>
      <c r="P28" s="64">
        <f>Table22457891011234567891011121314151617181920212223242526272829303132333438244454647484950515253626364656667686970345678910[[#This Row],[PEMBULATAN]]*O28</f>
        <v>86020</v>
      </c>
    </row>
    <row r="29" spans="1:16" ht="26.25" customHeight="1" x14ac:dyDescent="0.2">
      <c r="A29" s="13"/>
      <c r="B29" s="73"/>
      <c r="C29" s="71" t="s">
        <v>2838</v>
      </c>
      <c r="D29" s="76" t="s">
        <v>56</v>
      </c>
      <c r="E29" s="12">
        <v>44526</v>
      </c>
      <c r="F29" s="74" t="s">
        <v>1971</v>
      </c>
      <c r="G29" s="12">
        <v>44532</v>
      </c>
      <c r="H29" s="75" t="s">
        <v>3065</v>
      </c>
      <c r="I29" s="15">
        <v>130</v>
      </c>
      <c r="J29" s="15">
        <v>10</v>
      </c>
      <c r="K29" s="15">
        <v>10</v>
      </c>
      <c r="L29" s="15">
        <v>1</v>
      </c>
      <c r="M29" s="79">
        <v>3.25</v>
      </c>
      <c r="N29" s="94">
        <v>3.25</v>
      </c>
      <c r="O29" s="63">
        <v>2530</v>
      </c>
      <c r="P29" s="64">
        <f>Table22457891011234567891011121314151617181920212223242526272829303132333438244454647484950515253626364656667686970345678910[[#This Row],[PEMBULATAN]]*O29</f>
        <v>8222.5</v>
      </c>
    </row>
    <row r="30" spans="1:16" ht="26.25" customHeight="1" x14ac:dyDescent="0.2">
      <c r="A30" s="13"/>
      <c r="B30" s="73"/>
      <c r="C30" s="71" t="s">
        <v>2839</v>
      </c>
      <c r="D30" s="76" t="s">
        <v>56</v>
      </c>
      <c r="E30" s="12">
        <v>44526</v>
      </c>
      <c r="F30" s="74" t="s">
        <v>1971</v>
      </c>
      <c r="G30" s="12">
        <v>44532</v>
      </c>
      <c r="H30" s="75" t="s">
        <v>3065</v>
      </c>
      <c r="I30" s="15">
        <v>103</v>
      </c>
      <c r="J30" s="15">
        <v>8</v>
      </c>
      <c r="K30" s="15">
        <v>8</v>
      </c>
      <c r="L30" s="15">
        <v>1</v>
      </c>
      <c r="M30" s="79">
        <v>1.6479999999999999</v>
      </c>
      <c r="N30" s="94">
        <v>1.6479999999999999</v>
      </c>
      <c r="O30" s="63">
        <v>2530</v>
      </c>
      <c r="P30" s="64">
        <f>Table22457891011234567891011121314151617181920212223242526272829303132333438244454647484950515253626364656667686970345678910[[#This Row],[PEMBULATAN]]*O30</f>
        <v>4169.4399999999996</v>
      </c>
    </row>
    <row r="31" spans="1:16" ht="26.25" customHeight="1" x14ac:dyDescent="0.2">
      <c r="A31" s="13"/>
      <c r="B31" s="73"/>
      <c r="C31" s="71" t="s">
        <v>2840</v>
      </c>
      <c r="D31" s="76" t="s">
        <v>56</v>
      </c>
      <c r="E31" s="12">
        <v>44526</v>
      </c>
      <c r="F31" s="74" t="s">
        <v>1971</v>
      </c>
      <c r="G31" s="12">
        <v>44532</v>
      </c>
      <c r="H31" s="75" t="s">
        <v>3065</v>
      </c>
      <c r="I31" s="15">
        <v>120</v>
      </c>
      <c r="J31" s="15">
        <v>12</v>
      </c>
      <c r="K31" s="15">
        <v>12</v>
      </c>
      <c r="L31" s="15">
        <v>2</v>
      </c>
      <c r="M31" s="79">
        <v>4.32</v>
      </c>
      <c r="N31" s="94">
        <v>5</v>
      </c>
      <c r="O31" s="63">
        <v>2530</v>
      </c>
      <c r="P31" s="64">
        <f>Table22457891011234567891011121314151617181920212223242526272829303132333438244454647484950515253626364656667686970345678910[[#This Row],[PEMBULATAN]]*O31</f>
        <v>12650</v>
      </c>
    </row>
    <row r="32" spans="1:16" ht="26.25" customHeight="1" x14ac:dyDescent="0.2">
      <c r="A32" s="13"/>
      <c r="B32" s="73"/>
      <c r="C32" s="71" t="s">
        <v>2841</v>
      </c>
      <c r="D32" s="76" t="s">
        <v>56</v>
      </c>
      <c r="E32" s="12">
        <v>44526</v>
      </c>
      <c r="F32" s="74" t="s">
        <v>1971</v>
      </c>
      <c r="G32" s="12">
        <v>44532</v>
      </c>
      <c r="H32" s="75" t="s">
        <v>3065</v>
      </c>
      <c r="I32" s="15">
        <v>124</v>
      </c>
      <c r="J32" s="15">
        <v>53</v>
      </c>
      <c r="K32" s="15">
        <v>24</v>
      </c>
      <c r="L32" s="15">
        <v>20</v>
      </c>
      <c r="M32" s="79">
        <v>39.432000000000002</v>
      </c>
      <c r="N32" s="94">
        <v>40</v>
      </c>
      <c r="O32" s="63">
        <v>2530</v>
      </c>
      <c r="P32" s="64">
        <f>Table22457891011234567891011121314151617181920212223242526272829303132333438244454647484950515253626364656667686970345678910[[#This Row],[PEMBULATAN]]*O32</f>
        <v>101200</v>
      </c>
    </row>
    <row r="33" spans="1:16" ht="26.25" customHeight="1" x14ac:dyDescent="0.2">
      <c r="A33" s="13"/>
      <c r="B33" s="73"/>
      <c r="C33" s="71" t="s">
        <v>2842</v>
      </c>
      <c r="D33" s="76" t="s">
        <v>56</v>
      </c>
      <c r="E33" s="12">
        <v>44526</v>
      </c>
      <c r="F33" s="74" t="s">
        <v>1971</v>
      </c>
      <c r="G33" s="12">
        <v>44532</v>
      </c>
      <c r="H33" s="75" t="s">
        <v>3065</v>
      </c>
      <c r="I33" s="15">
        <v>38</v>
      </c>
      <c r="J33" s="15">
        <v>24</v>
      </c>
      <c r="K33" s="15">
        <v>17</v>
      </c>
      <c r="L33" s="15">
        <v>8</v>
      </c>
      <c r="M33" s="79">
        <v>3.8759999999999999</v>
      </c>
      <c r="N33" s="94">
        <v>8</v>
      </c>
      <c r="O33" s="63">
        <v>2530</v>
      </c>
      <c r="P33" s="64">
        <f>Table22457891011234567891011121314151617181920212223242526272829303132333438244454647484950515253626364656667686970345678910[[#This Row],[PEMBULATAN]]*O33</f>
        <v>20240</v>
      </c>
    </row>
    <row r="34" spans="1:16" ht="26.25" customHeight="1" x14ac:dyDescent="0.2">
      <c r="A34" s="13"/>
      <c r="B34" s="73"/>
      <c r="C34" s="71" t="s">
        <v>2843</v>
      </c>
      <c r="D34" s="76" t="s">
        <v>56</v>
      </c>
      <c r="E34" s="12">
        <v>44526</v>
      </c>
      <c r="F34" s="74" t="s">
        <v>1971</v>
      </c>
      <c r="G34" s="12">
        <v>44532</v>
      </c>
      <c r="H34" s="75" t="s">
        <v>3065</v>
      </c>
      <c r="I34" s="15">
        <v>70</v>
      </c>
      <c r="J34" s="15">
        <v>64</v>
      </c>
      <c r="K34" s="15">
        <v>20</v>
      </c>
      <c r="L34" s="15">
        <v>5</v>
      </c>
      <c r="M34" s="79">
        <v>22.4</v>
      </c>
      <c r="N34" s="94">
        <v>23</v>
      </c>
      <c r="O34" s="63">
        <v>2530</v>
      </c>
      <c r="P34" s="64">
        <f>Table22457891011234567891011121314151617181920212223242526272829303132333438244454647484950515253626364656667686970345678910[[#This Row],[PEMBULATAN]]*O34</f>
        <v>58190</v>
      </c>
    </row>
    <row r="35" spans="1:16" ht="26.25" customHeight="1" x14ac:dyDescent="0.2">
      <c r="A35" s="13"/>
      <c r="B35" s="73"/>
      <c r="C35" s="71" t="s">
        <v>2844</v>
      </c>
      <c r="D35" s="76" t="s">
        <v>56</v>
      </c>
      <c r="E35" s="12">
        <v>44526</v>
      </c>
      <c r="F35" s="74" t="s">
        <v>1971</v>
      </c>
      <c r="G35" s="12">
        <v>44532</v>
      </c>
      <c r="H35" s="75" t="s">
        <v>3065</v>
      </c>
      <c r="I35" s="15">
        <v>78</v>
      </c>
      <c r="J35" s="15">
        <v>60</v>
      </c>
      <c r="K35" s="15">
        <v>27</v>
      </c>
      <c r="L35" s="15">
        <v>8</v>
      </c>
      <c r="M35" s="79">
        <v>31.59</v>
      </c>
      <c r="N35" s="94">
        <v>31.59</v>
      </c>
      <c r="O35" s="63">
        <v>2530</v>
      </c>
      <c r="P35" s="64">
        <f>Table22457891011234567891011121314151617181920212223242526272829303132333438244454647484950515253626364656667686970345678910[[#This Row],[PEMBULATAN]]*O35</f>
        <v>79922.7</v>
      </c>
    </row>
    <row r="36" spans="1:16" ht="26.25" customHeight="1" x14ac:dyDescent="0.2">
      <c r="A36" s="13"/>
      <c r="B36" s="73"/>
      <c r="C36" s="71" t="s">
        <v>2845</v>
      </c>
      <c r="D36" s="76" t="s">
        <v>56</v>
      </c>
      <c r="E36" s="12">
        <v>44526</v>
      </c>
      <c r="F36" s="74" t="s">
        <v>1971</v>
      </c>
      <c r="G36" s="12">
        <v>44532</v>
      </c>
      <c r="H36" s="75" t="s">
        <v>3065</v>
      </c>
      <c r="I36" s="15">
        <v>30</v>
      </c>
      <c r="J36" s="15">
        <v>30</v>
      </c>
      <c r="K36" s="15">
        <v>25</v>
      </c>
      <c r="L36" s="15">
        <v>2</v>
      </c>
      <c r="M36" s="79">
        <v>5.625</v>
      </c>
      <c r="N36" s="94">
        <v>5.625</v>
      </c>
      <c r="O36" s="63">
        <v>2530</v>
      </c>
      <c r="P36" s="64">
        <f>Table22457891011234567891011121314151617181920212223242526272829303132333438244454647484950515253626364656667686970345678910[[#This Row],[PEMBULATAN]]*O36</f>
        <v>14231.25</v>
      </c>
    </row>
    <row r="37" spans="1:16" ht="26.25" customHeight="1" x14ac:dyDescent="0.2">
      <c r="A37" s="13"/>
      <c r="B37" s="73"/>
      <c r="C37" s="71" t="s">
        <v>2846</v>
      </c>
      <c r="D37" s="76" t="s">
        <v>56</v>
      </c>
      <c r="E37" s="12">
        <v>44526</v>
      </c>
      <c r="F37" s="74" t="s">
        <v>1971</v>
      </c>
      <c r="G37" s="12">
        <v>44532</v>
      </c>
      <c r="H37" s="75" t="s">
        <v>3065</v>
      </c>
      <c r="I37" s="15">
        <v>40</v>
      </c>
      <c r="J37" s="15">
        <v>32</v>
      </c>
      <c r="K37" s="15">
        <v>30</v>
      </c>
      <c r="L37" s="15">
        <v>10</v>
      </c>
      <c r="M37" s="79">
        <v>9.6</v>
      </c>
      <c r="N37" s="94">
        <v>10</v>
      </c>
      <c r="O37" s="63">
        <v>2530</v>
      </c>
      <c r="P37" s="64">
        <f>Table22457891011234567891011121314151617181920212223242526272829303132333438244454647484950515253626364656667686970345678910[[#This Row],[PEMBULATAN]]*O37</f>
        <v>25300</v>
      </c>
    </row>
    <row r="38" spans="1:16" ht="26.25" customHeight="1" x14ac:dyDescent="0.2">
      <c r="A38" s="13"/>
      <c r="B38" s="73"/>
      <c r="C38" s="71" t="s">
        <v>2847</v>
      </c>
      <c r="D38" s="76" t="s">
        <v>56</v>
      </c>
      <c r="E38" s="12">
        <v>44526</v>
      </c>
      <c r="F38" s="74" t="s">
        <v>1971</v>
      </c>
      <c r="G38" s="12">
        <v>44532</v>
      </c>
      <c r="H38" s="75" t="s">
        <v>3065</v>
      </c>
      <c r="I38" s="15">
        <v>54</v>
      </c>
      <c r="J38" s="15">
        <v>45</v>
      </c>
      <c r="K38" s="15">
        <v>30</v>
      </c>
      <c r="L38" s="15">
        <v>8</v>
      </c>
      <c r="M38" s="79">
        <v>18.225000000000001</v>
      </c>
      <c r="N38" s="94">
        <v>18.225000000000001</v>
      </c>
      <c r="O38" s="63">
        <v>2530</v>
      </c>
      <c r="P38" s="64">
        <f>Table22457891011234567891011121314151617181920212223242526272829303132333438244454647484950515253626364656667686970345678910[[#This Row],[PEMBULATAN]]*O38</f>
        <v>46109.25</v>
      </c>
    </row>
    <row r="39" spans="1:16" ht="26.25" customHeight="1" x14ac:dyDescent="0.2">
      <c r="A39" s="13"/>
      <c r="B39" s="73"/>
      <c r="C39" s="71" t="s">
        <v>2848</v>
      </c>
      <c r="D39" s="76" t="s">
        <v>56</v>
      </c>
      <c r="E39" s="12">
        <v>44526</v>
      </c>
      <c r="F39" s="74" t="s">
        <v>1971</v>
      </c>
      <c r="G39" s="12">
        <v>44532</v>
      </c>
      <c r="H39" s="75" t="s">
        <v>3065</v>
      </c>
      <c r="I39" s="15">
        <v>38</v>
      </c>
      <c r="J39" s="15">
        <v>38</v>
      </c>
      <c r="K39" s="15">
        <v>22</v>
      </c>
      <c r="L39" s="15">
        <v>9</v>
      </c>
      <c r="M39" s="79">
        <v>7.9420000000000002</v>
      </c>
      <c r="N39" s="94">
        <v>9</v>
      </c>
      <c r="O39" s="63">
        <v>2530</v>
      </c>
      <c r="P39" s="64">
        <f>Table22457891011234567891011121314151617181920212223242526272829303132333438244454647484950515253626364656667686970345678910[[#This Row],[PEMBULATAN]]*O39</f>
        <v>22770</v>
      </c>
    </row>
    <row r="40" spans="1:16" ht="26.25" customHeight="1" x14ac:dyDescent="0.2">
      <c r="A40" s="13"/>
      <c r="B40" s="73"/>
      <c r="C40" s="71" t="s">
        <v>2849</v>
      </c>
      <c r="D40" s="76" t="s">
        <v>56</v>
      </c>
      <c r="E40" s="12">
        <v>44526</v>
      </c>
      <c r="F40" s="74" t="s">
        <v>1971</v>
      </c>
      <c r="G40" s="12">
        <v>44532</v>
      </c>
      <c r="H40" s="75" t="s">
        <v>3065</v>
      </c>
      <c r="I40" s="15">
        <v>44</v>
      </c>
      <c r="J40" s="15">
        <v>34</v>
      </c>
      <c r="K40" s="15">
        <v>25</v>
      </c>
      <c r="L40" s="15">
        <v>10</v>
      </c>
      <c r="M40" s="79">
        <v>9.35</v>
      </c>
      <c r="N40" s="94">
        <v>11</v>
      </c>
      <c r="O40" s="63">
        <v>2530</v>
      </c>
      <c r="P40" s="64">
        <f>Table22457891011234567891011121314151617181920212223242526272829303132333438244454647484950515253626364656667686970345678910[[#This Row],[PEMBULATAN]]*O40</f>
        <v>27830</v>
      </c>
    </row>
    <row r="41" spans="1:16" ht="26.25" customHeight="1" x14ac:dyDescent="0.2">
      <c r="A41" s="13"/>
      <c r="B41" s="73"/>
      <c r="C41" s="71" t="s">
        <v>2850</v>
      </c>
      <c r="D41" s="76" t="s">
        <v>56</v>
      </c>
      <c r="E41" s="12">
        <v>44526</v>
      </c>
      <c r="F41" s="74" t="s">
        <v>1971</v>
      </c>
      <c r="G41" s="12">
        <v>44532</v>
      </c>
      <c r="H41" s="75" t="s">
        <v>3065</v>
      </c>
      <c r="I41" s="15">
        <v>50</v>
      </c>
      <c r="J41" s="15">
        <v>37</v>
      </c>
      <c r="K41" s="15">
        <v>34</v>
      </c>
      <c r="L41" s="15">
        <v>8</v>
      </c>
      <c r="M41" s="79">
        <v>15.725</v>
      </c>
      <c r="N41" s="94">
        <v>15.725</v>
      </c>
      <c r="O41" s="63">
        <v>2530</v>
      </c>
      <c r="P41" s="64">
        <f>Table22457891011234567891011121314151617181920212223242526272829303132333438244454647484950515253626364656667686970345678910[[#This Row],[PEMBULATAN]]*O41</f>
        <v>39784.25</v>
      </c>
    </row>
    <row r="42" spans="1:16" ht="26.25" customHeight="1" x14ac:dyDescent="0.2">
      <c r="A42" s="13"/>
      <c r="B42" s="73"/>
      <c r="C42" s="71" t="s">
        <v>2851</v>
      </c>
      <c r="D42" s="76" t="s">
        <v>56</v>
      </c>
      <c r="E42" s="12">
        <v>44526</v>
      </c>
      <c r="F42" s="74" t="s">
        <v>1971</v>
      </c>
      <c r="G42" s="12">
        <v>44532</v>
      </c>
      <c r="H42" s="75" t="s">
        <v>3065</v>
      </c>
      <c r="I42" s="15">
        <v>47</v>
      </c>
      <c r="J42" s="15">
        <v>46</v>
      </c>
      <c r="K42" s="15">
        <v>33</v>
      </c>
      <c r="L42" s="15">
        <v>10</v>
      </c>
      <c r="M42" s="79">
        <v>17.836500000000001</v>
      </c>
      <c r="N42" s="94">
        <v>17.836500000000001</v>
      </c>
      <c r="O42" s="63">
        <v>2530</v>
      </c>
      <c r="P42" s="64">
        <f>Table22457891011234567891011121314151617181920212223242526272829303132333438244454647484950515253626364656667686970345678910[[#This Row],[PEMBULATAN]]*O42</f>
        <v>45126.345000000001</v>
      </c>
    </row>
    <row r="43" spans="1:16" ht="26.25" customHeight="1" x14ac:dyDescent="0.2">
      <c r="A43" s="13"/>
      <c r="B43" s="73"/>
      <c r="C43" s="71" t="s">
        <v>2852</v>
      </c>
      <c r="D43" s="76" t="s">
        <v>56</v>
      </c>
      <c r="E43" s="12">
        <v>44526</v>
      </c>
      <c r="F43" s="74" t="s">
        <v>1971</v>
      </c>
      <c r="G43" s="12">
        <v>44532</v>
      </c>
      <c r="H43" s="75" t="s">
        <v>3065</v>
      </c>
      <c r="I43" s="15">
        <v>82</v>
      </c>
      <c r="J43" s="15">
        <v>60</v>
      </c>
      <c r="K43" s="15">
        <v>32</v>
      </c>
      <c r="L43" s="15">
        <v>7</v>
      </c>
      <c r="M43" s="79">
        <v>39.36</v>
      </c>
      <c r="N43" s="94">
        <v>40</v>
      </c>
      <c r="O43" s="63">
        <v>2530</v>
      </c>
      <c r="P43" s="64">
        <f>Table22457891011234567891011121314151617181920212223242526272829303132333438244454647484950515253626364656667686970345678910[[#This Row],[PEMBULATAN]]*O43</f>
        <v>101200</v>
      </c>
    </row>
    <row r="44" spans="1:16" ht="26.25" customHeight="1" x14ac:dyDescent="0.2">
      <c r="A44" s="13"/>
      <c r="B44" s="73"/>
      <c r="C44" s="71" t="s">
        <v>2853</v>
      </c>
      <c r="D44" s="76" t="s">
        <v>56</v>
      </c>
      <c r="E44" s="12">
        <v>44526</v>
      </c>
      <c r="F44" s="74" t="s">
        <v>1971</v>
      </c>
      <c r="G44" s="12">
        <v>44532</v>
      </c>
      <c r="H44" s="75" t="s">
        <v>3065</v>
      </c>
      <c r="I44" s="15">
        <v>67</v>
      </c>
      <c r="J44" s="15">
        <v>15</v>
      </c>
      <c r="K44" s="15">
        <v>10</v>
      </c>
      <c r="L44" s="15">
        <v>2</v>
      </c>
      <c r="M44" s="79">
        <v>2.5125000000000002</v>
      </c>
      <c r="N44" s="94">
        <v>2.5125000000000002</v>
      </c>
      <c r="O44" s="63">
        <v>2530</v>
      </c>
      <c r="P44" s="64">
        <f>Table22457891011234567891011121314151617181920212223242526272829303132333438244454647484950515253626364656667686970345678910[[#This Row],[PEMBULATAN]]*O44</f>
        <v>6356.625</v>
      </c>
    </row>
    <row r="45" spans="1:16" ht="26.25" customHeight="1" x14ac:dyDescent="0.2">
      <c r="A45" s="13"/>
      <c r="B45" s="73"/>
      <c r="C45" s="71" t="s">
        <v>2854</v>
      </c>
      <c r="D45" s="76" t="s">
        <v>56</v>
      </c>
      <c r="E45" s="12">
        <v>44526</v>
      </c>
      <c r="F45" s="74" t="s">
        <v>1971</v>
      </c>
      <c r="G45" s="12">
        <v>44532</v>
      </c>
      <c r="H45" s="75" t="s">
        <v>3065</v>
      </c>
      <c r="I45" s="15">
        <v>96</v>
      </c>
      <c r="J45" s="15">
        <v>25</v>
      </c>
      <c r="K45" s="15">
        <v>10</v>
      </c>
      <c r="L45" s="15">
        <v>1</v>
      </c>
      <c r="M45" s="79">
        <v>6</v>
      </c>
      <c r="N45" s="94">
        <v>6</v>
      </c>
      <c r="O45" s="63">
        <v>2530</v>
      </c>
      <c r="P45" s="64">
        <f>Table22457891011234567891011121314151617181920212223242526272829303132333438244454647484950515253626364656667686970345678910[[#This Row],[PEMBULATAN]]*O45</f>
        <v>15180</v>
      </c>
    </row>
    <row r="46" spans="1:16" ht="26.25" customHeight="1" x14ac:dyDescent="0.2">
      <c r="A46" s="13"/>
      <c r="B46" s="73"/>
      <c r="C46" s="71" t="s">
        <v>2855</v>
      </c>
      <c r="D46" s="76" t="s">
        <v>56</v>
      </c>
      <c r="E46" s="12">
        <v>44526</v>
      </c>
      <c r="F46" s="74" t="s">
        <v>1971</v>
      </c>
      <c r="G46" s="12">
        <v>44532</v>
      </c>
      <c r="H46" s="75" t="s">
        <v>3065</v>
      </c>
      <c r="I46" s="15">
        <v>86</v>
      </c>
      <c r="J46" s="15">
        <v>56</v>
      </c>
      <c r="K46" s="15">
        <v>22</v>
      </c>
      <c r="L46" s="15">
        <v>4</v>
      </c>
      <c r="M46" s="79">
        <v>26.488</v>
      </c>
      <c r="N46" s="94">
        <v>27</v>
      </c>
      <c r="O46" s="63">
        <v>2530</v>
      </c>
      <c r="P46" s="64">
        <f>Table22457891011234567891011121314151617181920212223242526272829303132333438244454647484950515253626364656667686970345678910[[#This Row],[PEMBULATAN]]*O46</f>
        <v>68310</v>
      </c>
    </row>
    <row r="47" spans="1:16" ht="26.25" customHeight="1" x14ac:dyDescent="0.2">
      <c r="A47" s="13"/>
      <c r="B47" s="73"/>
      <c r="C47" s="71" t="s">
        <v>2856</v>
      </c>
      <c r="D47" s="76" t="s">
        <v>56</v>
      </c>
      <c r="E47" s="12">
        <v>44526</v>
      </c>
      <c r="F47" s="74" t="s">
        <v>1971</v>
      </c>
      <c r="G47" s="12">
        <v>44532</v>
      </c>
      <c r="H47" s="75" t="s">
        <v>3065</v>
      </c>
      <c r="I47" s="15">
        <v>104</v>
      </c>
      <c r="J47" s="15">
        <v>15</v>
      </c>
      <c r="K47" s="15">
        <v>8</v>
      </c>
      <c r="L47" s="15">
        <v>1</v>
      </c>
      <c r="M47" s="79">
        <v>3.12</v>
      </c>
      <c r="N47" s="94">
        <v>3.12</v>
      </c>
      <c r="O47" s="63">
        <v>2530</v>
      </c>
      <c r="P47" s="64">
        <f>Table22457891011234567891011121314151617181920212223242526272829303132333438244454647484950515253626364656667686970345678910[[#This Row],[PEMBULATAN]]*O47</f>
        <v>7893.6</v>
      </c>
    </row>
    <row r="48" spans="1:16" ht="26.25" customHeight="1" x14ac:dyDescent="0.2">
      <c r="A48" s="13"/>
      <c r="B48" s="73"/>
      <c r="C48" s="71" t="s">
        <v>2857</v>
      </c>
      <c r="D48" s="76" t="s">
        <v>56</v>
      </c>
      <c r="E48" s="12">
        <v>44526</v>
      </c>
      <c r="F48" s="74" t="s">
        <v>1971</v>
      </c>
      <c r="G48" s="12">
        <v>44532</v>
      </c>
      <c r="H48" s="75" t="s">
        <v>3065</v>
      </c>
      <c r="I48" s="15">
        <v>60</v>
      </c>
      <c r="J48" s="15">
        <v>60</v>
      </c>
      <c r="K48" s="15">
        <v>20</v>
      </c>
      <c r="L48" s="15">
        <v>3</v>
      </c>
      <c r="M48" s="79">
        <v>18</v>
      </c>
      <c r="N48" s="94">
        <v>18</v>
      </c>
      <c r="O48" s="63">
        <v>2530</v>
      </c>
      <c r="P48" s="64">
        <f>Table22457891011234567891011121314151617181920212223242526272829303132333438244454647484950515253626364656667686970345678910[[#This Row],[PEMBULATAN]]*O48</f>
        <v>45540</v>
      </c>
    </row>
    <row r="49" spans="1:16" ht="26.25" customHeight="1" x14ac:dyDescent="0.2">
      <c r="A49" s="13"/>
      <c r="B49" s="73"/>
      <c r="C49" s="71" t="s">
        <v>2858</v>
      </c>
      <c r="D49" s="76" t="s">
        <v>56</v>
      </c>
      <c r="E49" s="12">
        <v>44526</v>
      </c>
      <c r="F49" s="74" t="s">
        <v>1971</v>
      </c>
      <c r="G49" s="12">
        <v>44532</v>
      </c>
      <c r="H49" s="75" t="s">
        <v>3065</v>
      </c>
      <c r="I49" s="15">
        <v>70</v>
      </c>
      <c r="J49" s="15">
        <v>33</v>
      </c>
      <c r="K49" s="15">
        <v>27</v>
      </c>
      <c r="L49" s="15">
        <v>3</v>
      </c>
      <c r="M49" s="79">
        <v>15.592499999999999</v>
      </c>
      <c r="N49" s="94">
        <v>15.592499999999999</v>
      </c>
      <c r="O49" s="63">
        <v>2530</v>
      </c>
      <c r="P49" s="64">
        <f>Table22457891011234567891011121314151617181920212223242526272829303132333438244454647484950515253626364656667686970345678910[[#This Row],[PEMBULATAN]]*O49</f>
        <v>39449.025000000001</v>
      </c>
    </row>
    <row r="50" spans="1:16" ht="26.25" customHeight="1" x14ac:dyDescent="0.2">
      <c r="A50" s="13"/>
      <c r="B50" s="73"/>
      <c r="C50" s="71" t="s">
        <v>2859</v>
      </c>
      <c r="D50" s="76" t="s">
        <v>56</v>
      </c>
      <c r="E50" s="12">
        <v>44526</v>
      </c>
      <c r="F50" s="74" t="s">
        <v>1971</v>
      </c>
      <c r="G50" s="12">
        <v>44532</v>
      </c>
      <c r="H50" s="75" t="s">
        <v>3065</v>
      </c>
      <c r="I50" s="15">
        <v>87</v>
      </c>
      <c r="J50" s="15">
        <v>67</v>
      </c>
      <c r="K50" s="15">
        <v>25</v>
      </c>
      <c r="L50" s="15">
        <v>21</v>
      </c>
      <c r="M50" s="79">
        <v>36.431249999999999</v>
      </c>
      <c r="N50" s="94">
        <v>37</v>
      </c>
      <c r="O50" s="63">
        <v>2530</v>
      </c>
      <c r="P50" s="64">
        <f>Table22457891011234567891011121314151617181920212223242526272829303132333438244454647484950515253626364656667686970345678910[[#This Row],[PEMBULATAN]]*O50</f>
        <v>93610</v>
      </c>
    </row>
    <row r="51" spans="1:16" ht="26.25" customHeight="1" x14ac:dyDescent="0.2">
      <c r="A51" s="13"/>
      <c r="B51" s="73"/>
      <c r="C51" s="71" t="s">
        <v>2860</v>
      </c>
      <c r="D51" s="76" t="s">
        <v>56</v>
      </c>
      <c r="E51" s="12">
        <v>44526</v>
      </c>
      <c r="F51" s="74" t="s">
        <v>1971</v>
      </c>
      <c r="G51" s="12">
        <v>44532</v>
      </c>
      <c r="H51" s="75" t="s">
        <v>3065</v>
      </c>
      <c r="I51" s="15">
        <v>56</v>
      </c>
      <c r="J51" s="15">
        <v>38</v>
      </c>
      <c r="K51" s="15">
        <v>10</v>
      </c>
      <c r="L51" s="15">
        <v>2</v>
      </c>
      <c r="M51" s="79">
        <v>5.32</v>
      </c>
      <c r="N51" s="94">
        <v>6</v>
      </c>
      <c r="O51" s="63">
        <v>2530</v>
      </c>
      <c r="P51" s="64">
        <f>Table22457891011234567891011121314151617181920212223242526272829303132333438244454647484950515253626364656667686970345678910[[#This Row],[PEMBULATAN]]*O51</f>
        <v>15180</v>
      </c>
    </row>
    <row r="52" spans="1:16" ht="26.25" customHeight="1" x14ac:dyDescent="0.2">
      <c r="A52" s="13"/>
      <c r="B52" s="73"/>
      <c r="C52" s="71" t="s">
        <v>2861</v>
      </c>
      <c r="D52" s="76" t="s">
        <v>56</v>
      </c>
      <c r="E52" s="12">
        <v>44526</v>
      </c>
      <c r="F52" s="74" t="s">
        <v>1971</v>
      </c>
      <c r="G52" s="12">
        <v>44532</v>
      </c>
      <c r="H52" s="75" t="s">
        <v>3065</v>
      </c>
      <c r="I52" s="15">
        <v>100</v>
      </c>
      <c r="J52" s="15">
        <v>87</v>
      </c>
      <c r="K52" s="15">
        <v>37</v>
      </c>
      <c r="L52" s="15">
        <v>16</v>
      </c>
      <c r="M52" s="79">
        <v>80.474999999999994</v>
      </c>
      <c r="N52" s="94">
        <v>81</v>
      </c>
      <c r="O52" s="63">
        <v>2530</v>
      </c>
      <c r="P52" s="64">
        <f>Table22457891011234567891011121314151617181920212223242526272829303132333438244454647484950515253626364656667686970345678910[[#This Row],[PEMBULATAN]]*O52</f>
        <v>204930</v>
      </c>
    </row>
    <row r="53" spans="1:16" ht="26.25" customHeight="1" x14ac:dyDescent="0.2">
      <c r="A53" s="13"/>
      <c r="B53" s="73"/>
      <c r="C53" s="71" t="s">
        <v>2862</v>
      </c>
      <c r="D53" s="76" t="s">
        <v>56</v>
      </c>
      <c r="E53" s="12">
        <v>44526</v>
      </c>
      <c r="F53" s="74" t="s">
        <v>1971</v>
      </c>
      <c r="G53" s="12">
        <v>44532</v>
      </c>
      <c r="H53" s="75" t="s">
        <v>3065</v>
      </c>
      <c r="I53" s="15">
        <v>45</v>
      </c>
      <c r="J53" s="15">
        <v>27</v>
      </c>
      <c r="K53" s="15">
        <v>17</v>
      </c>
      <c r="L53" s="15">
        <v>3</v>
      </c>
      <c r="M53" s="79">
        <v>5.1637500000000003</v>
      </c>
      <c r="N53" s="94">
        <v>5.1637500000000003</v>
      </c>
      <c r="O53" s="63">
        <v>2530</v>
      </c>
      <c r="P53" s="64">
        <f>Table22457891011234567891011121314151617181920212223242526272829303132333438244454647484950515253626364656667686970345678910[[#This Row],[PEMBULATAN]]*O53</f>
        <v>13064.2875</v>
      </c>
    </row>
    <row r="54" spans="1:16" ht="26.25" customHeight="1" x14ac:dyDescent="0.2">
      <c r="A54" s="13"/>
      <c r="B54" s="73"/>
      <c r="C54" s="71" t="s">
        <v>2863</v>
      </c>
      <c r="D54" s="76" t="s">
        <v>56</v>
      </c>
      <c r="E54" s="12">
        <v>44526</v>
      </c>
      <c r="F54" s="74" t="s">
        <v>1971</v>
      </c>
      <c r="G54" s="12">
        <v>44532</v>
      </c>
      <c r="H54" s="75" t="s">
        <v>3065</v>
      </c>
      <c r="I54" s="15">
        <v>57</v>
      </c>
      <c r="J54" s="15">
        <v>30</v>
      </c>
      <c r="K54" s="15">
        <v>27</v>
      </c>
      <c r="L54" s="15">
        <v>5</v>
      </c>
      <c r="M54" s="79">
        <v>11.5425</v>
      </c>
      <c r="N54" s="94">
        <v>11.5425</v>
      </c>
      <c r="O54" s="63">
        <v>2530</v>
      </c>
      <c r="P54" s="64">
        <f>Table22457891011234567891011121314151617181920212223242526272829303132333438244454647484950515253626364656667686970345678910[[#This Row],[PEMBULATAN]]*O54</f>
        <v>29202.525000000001</v>
      </c>
    </row>
    <row r="55" spans="1:16" ht="26.25" customHeight="1" x14ac:dyDescent="0.2">
      <c r="A55" s="13"/>
      <c r="B55" s="73"/>
      <c r="C55" s="71" t="s">
        <v>2864</v>
      </c>
      <c r="D55" s="76" t="s">
        <v>56</v>
      </c>
      <c r="E55" s="12">
        <v>44526</v>
      </c>
      <c r="F55" s="74" t="s">
        <v>1971</v>
      </c>
      <c r="G55" s="12">
        <v>44532</v>
      </c>
      <c r="H55" s="75" t="s">
        <v>3065</v>
      </c>
      <c r="I55" s="15">
        <v>102</v>
      </c>
      <c r="J55" s="15">
        <v>57</v>
      </c>
      <c r="K55" s="15">
        <v>34</v>
      </c>
      <c r="L55" s="15">
        <v>51</v>
      </c>
      <c r="M55" s="79">
        <v>49.418999999999997</v>
      </c>
      <c r="N55" s="94">
        <v>52</v>
      </c>
      <c r="O55" s="63">
        <v>2530</v>
      </c>
      <c r="P55" s="64">
        <f>Table22457891011234567891011121314151617181920212223242526272829303132333438244454647484950515253626364656667686970345678910[[#This Row],[PEMBULATAN]]*O55</f>
        <v>131560</v>
      </c>
    </row>
    <row r="56" spans="1:16" ht="26.25" customHeight="1" x14ac:dyDescent="0.2">
      <c r="A56" s="13"/>
      <c r="B56" s="73"/>
      <c r="C56" s="71" t="s">
        <v>2865</v>
      </c>
      <c r="D56" s="76" t="s">
        <v>56</v>
      </c>
      <c r="E56" s="12">
        <v>44526</v>
      </c>
      <c r="F56" s="74" t="s">
        <v>1971</v>
      </c>
      <c r="G56" s="12">
        <v>44532</v>
      </c>
      <c r="H56" s="75" t="s">
        <v>3065</v>
      </c>
      <c r="I56" s="15">
        <v>85</v>
      </c>
      <c r="J56" s="15">
        <v>66</v>
      </c>
      <c r="K56" s="15">
        <v>30</v>
      </c>
      <c r="L56" s="15">
        <v>32</v>
      </c>
      <c r="M56" s="79">
        <v>42.075000000000003</v>
      </c>
      <c r="N56" s="94">
        <v>42.075000000000003</v>
      </c>
      <c r="O56" s="63">
        <v>2530</v>
      </c>
      <c r="P56" s="64">
        <f>Table22457891011234567891011121314151617181920212223242526272829303132333438244454647484950515253626364656667686970345678910[[#This Row],[PEMBULATAN]]*O56</f>
        <v>106449.75</v>
      </c>
    </row>
    <row r="57" spans="1:16" ht="26.25" customHeight="1" x14ac:dyDescent="0.2">
      <c r="A57" s="13"/>
      <c r="B57" s="73"/>
      <c r="C57" s="71" t="s">
        <v>2866</v>
      </c>
      <c r="D57" s="76" t="s">
        <v>56</v>
      </c>
      <c r="E57" s="12">
        <v>44526</v>
      </c>
      <c r="F57" s="74" t="s">
        <v>1971</v>
      </c>
      <c r="G57" s="12">
        <v>44532</v>
      </c>
      <c r="H57" s="75" t="s">
        <v>3065</v>
      </c>
      <c r="I57" s="15">
        <v>70</v>
      </c>
      <c r="J57" s="15">
        <v>66</v>
      </c>
      <c r="K57" s="15">
        <v>27</v>
      </c>
      <c r="L57" s="15">
        <v>16</v>
      </c>
      <c r="M57" s="79">
        <v>31.184999999999999</v>
      </c>
      <c r="N57" s="94">
        <v>31.184999999999999</v>
      </c>
      <c r="O57" s="63">
        <v>2530</v>
      </c>
      <c r="P57" s="64">
        <f>Table22457891011234567891011121314151617181920212223242526272829303132333438244454647484950515253626364656667686970345678910[[#This Row],[PEMBULATAN]]*O57</f>
        <v>78898.05</v>
      </c>
    </row>
    <row r="58" spans="1:16" ht="26.25" customHeight="1" x14ac:dyDescent="0.2">
      <c r="A58" s="13"/>
      <c r="B58" s="73"/>
      <c r="C58" s="71" t="s">
        <v>2867</v>
      </c>
      <c r="D58" s="76" t="s">
        <v>56</v>
      </c>
      <c r="E58" s="12">
        <v>44526</v>
      </c>
      <c r="F58" s="74" t="s">
        <v>1971</v>
      </c>
      <c r="G58" s="12">
        <v>44532</v>
      </c>
      <c r="H58" s="75" t="s">
        <v>3065</v>
      </c>
      <c r="I58" s="15">
        <v>100</v>
      </c>
      <c r="J58" s="15">
        <v>55</v>
      </c>
      <c r="K58" s="15">
        <v>40</v>
      </c>
      <c r="L58" s="15">
        <v>18</v>
      </c>
      <c r="M58" s="79">
        <v>55</v>
      </c>
      <c r="N58" s="94">
        <v>55</v>
      </c>
      <c r="O58" s="63">
        <v>2530</v>
      </c>
      <c r="P58" s="64">
        <f>Table22457891011234567891011121314151617181920212223242526272829303132333438244454647484950515253626364656667686970345678910[[#This Row],[PEMBULATAN]]*O58</f>
        <v>139150</v>
      </c>
    </row>
    <row r="59" spans="1:16" ht="26.25" customHeight="1" x14ac:dyDescent="0.2">
      <c r="A59" s="13"/>
      <c r="B59" s="73"/>
      <c r="C59" s="71" t="s">
        <v>2868</v>
      </c>
      <c r="D59" s="76" t="s">
        <v>56</v>
      </c>
      <c r="E59" s="12">
        <v>44526</v>
      </c>
      <c r="F59" s="74" t="s">
        <v>1971</v>
      </c>
      <c r="G59" s="12">
        <v>44532</v>
      </c>
      <c r="H59" s="75" t="s">
        <v>3065</v>
      </c>
      <c r="I59" s="15">
        <v>80</v>
      </c>
      <c r="J59" s="15">
        <v>60</v>
      </c>
      <c r="K59" s="15">
        <v>18</v>
      </c>
      <c r="L59" s="15">
        <v>5</v>
      </c>
      <c r="M59" s="79">
        <v>21.6</v>
      </c>
      <c r="N59" s="94">
        <v>21.6</v>
      </c>
      <c r="O59" s="63">
        <v>2530</v>
      </c>
      <c r="P59" s="64">
        <f>Table22457891011234567891011121314151617181920212223242526272829303132333438244454647484950515253626364656667686970345678910[[#This Row],[PEMBULATAN]]*O59</f>
        <v>54648</v>
      </c>
    </row>
    <row r="60" spans="1:16" ht="26.25" customHeight="1" x14ac:dyDescent="0.2">
      <c r="A60" s="13"/>
      <c r="B60" s="73"/>
      <c r="C60" s="71" t="s">
        <v>2869</v>
      </c>
      <c r="D60" s="76" t="s">
        <v>56</v>
      </c>
      <c r="E60" s="12">
        <v>44526</v>
      </c>
      <c r="F60" s="74" t="s">
        <v>1971</v>
      </c>
      <c r="G60" s="12">
        <v>44532</v>
      </c>
      <c r="H60" s="75" t="s">
        <v>3065</v>
      </c>
      <c r="I60" s="15">
        <v>54</v>
      </c>
      <c r="J60" s="15">
        <v>40</v>
      </c>
      <c r="K60" s="15">
        <v>17</v>
      </c>
      <c r="L60" s="15">
        <v>10</v>
      </c>
      <c r="M60" s="79">
        <v>9.18</v>
      </c>
      <c r="N60" s="94">
        <v>10</v>
      </c>
      <c r="O60" s="63">
        <v>2530</v>
      </c>
      <c r="P60" s="64">
        <f>Table22457891011234567891011121314151617181920212223242526272829303132333438244454647484950515253626364656667686970345678910[[#This Row],[PEMBULATAN]]*O60</f>
        <v>25300</v>
      </c>
    </row>
    <row r="61" spans="1:16" ht="26.25" customHeight="1" x14ac:dyDescent="0.2">
      <c r="A61" s="13"/>
      <c r="B61" s="73"/>
      <c r="C61" s="71" t="s">
        <v>2870</v>
      </c>
      <c r="D61" s="76" t="s">
        <v>56</v>
      </c>
      <c r="E61" s="12">
        <v>44526</v>
      </c>
      <c r="F61" s="74" t="s">
        <v>1971</v>
      </c>
      <c r="G61" s="12">
        <v>44532</v>
      </c>
      <c r="H61" s="75" t="s">
        <v>3065</v>
      </c>
      <c r="I61" s="15">
        <v>40</v>
      </c>
      <c r="J61" s="15">
        <v>25</v>
      </c>
      <c r="K61" s="15">
        <v>16</v>
      </c>
      <c r="L61" s="15">
        <v>1</v>
      </c>
      <c r="M61" s="79">
        <v>4</v>
      </c>
      <c r="N61" s="94">
        <v>4</v>
      </c>
      <c r="O61" s="63">
        <v>2530</v>
      </c>
      <c r="P61" s="64">
        <f>Table22457891011234567891011121314151617181920212223242526272829303132333438244454647484950515253626364656667686970345678910[[#This Row],[PEMBULATAN]]*O61</f>
        <v>10120</v>
      </c>
    </row>
    <row r="62" spans="1:16" ht="26.25" customHeight="1" x14ac:dyDescent="0.2">
      <c r="A62" s="13"/>
      <c r="B62" s="73"/>
      <c r="C62" s="71" t="s">
        <v>2871</v>
      </c>
      <c r="D62" s="76" t="s">
        <v>56</v>
      </c>
      <c r="E62" s="12">
        <v>44526</v>
      </c>
      <c r="F62" s="74" t="s">
        <v>1971</v>
      </c>
      <c r="G62" s="12">
        <v>44532</v>
      </c>
      <c r="H62" s="75" t="s">
        <v>3065</v>
      </c>
      <c r="I62" s="15">
        <v>72</v>
      </c>
      <c r="J62" s="15">
        <v>60</v>
      </c>
      <c r="K62" s="15">
        <v>36</v>
      </c>
      <c r="L62" s="15">
        <v>15</v>
      </c>
      <c r="M62" s="79">
        <v>38.880000000000003</v>
      </c>
      <c r="N62" s="94">
        <v>38.880000000000003</v>
      </c>
      <c r="O62" s="63">
        <v>2530</v>
      </c>
      <c r="P62" s="64">
        <f>Table22457891011234567891011121314151617181920212223242526272829303132333438244454647484950515253626364656667686970345678910[[#This Row],[PEMBULATAN]]*O62</f>
        <v>98366.400000000009</v>
      </c>
    </row>
    <row r="63" spans="1:16" ht="26.25" customHeight="1" x14ac:dyDescent="0.2">
      <c r="A63" s="13"/>
      <c r="B63" s="73"/>
      <c r="C63" s="71" t="s">
        <v>2872</v>
      </c>
      <c r="D63" s="76" t="s">
        <v>56</v>
      </c>
      <c r="E63" s="12">
        <v>44526</v>
      </c>
      <c r="F63" s="74" t="s">
        <v>1971</v>
      </c>
      <c r="G63" s="12">
        <v>44532</v>
      </c>
      <c r="H63" s="75" t="s">
        <v>3065</v>
      </c>
      <c r="I63" s="15">
        <v>30</v>
      </c>
      <c r="J63" s="15">
        <v>20</v>
      </c>
      <c r="K63" s="15">
        <v>4</v>
      </c>
      <c r="L63" s="15">
        <v>1</v>
      </c>
      <c r="M63" s="79">
        <v>0.6</v>
      </c>
      <c r="N63" s="94">
        <v>1</v>
      </c>
      <c r="O63" s="63">
        <v>2530</v>
      </c>
      <c r="P63" s="64">
        <f>Table22457891011234567891011121314151617181920212223242526272829303132333438244454647484950515253626364656667686970345678910[[#This Row],[PEMBULATAN]]*O63</f>
        <v>2530</v>
      </c>
    </row>
    <row r="64" spans="1:16" ht="26.25" customHeight="1" x14ac:dyDescent="0.2">
      <c r="A64" s="13"/>
      <c r="B64" s="73"/>
      <c r="C64" s="71" t="s">
        <v>2873</v>
      </c>
      <c r="D64" s="76" t="s">
        <v>56</v>
      </c>
      <c r="E64" s="12">
        <v>44526</v>
      </c>
      <c r="F64" s="74" t="s">
        <v>1971</v>
      </c>
      <c r="G64" s="12">
        <v>44532</v>
      </c>
      <c r="H64" s="75" t="s">
        <v>3065</v>
      </c>
      <c r="I64" s="15">
        <v>92</v>
      </c>
      <c r="J64" s="15">
        <v>60</v>
      </c>
      <c r="K64" s="15">
        <v>33</v>
      </c>
      <c r="L64" s="15">
        <v>12</v>
      </c>
      <c r="M64" s="79">
        <v>45.54</v>
      </c>
      <c r="N64" s="94">
        <v>45.54</v>
      </c>
      <c r="O64" s="63">
        <v>2530</v>
      </c>
      <c r="P64" s="64">
        <f>Table22457891011234567891011121314151617181920212223242526272829303132333438244454647484950515253626364656667686970345678910[[#This Row],[PEMBULATAN]]*O64</f>
        <v>115216.2</v>
      </c>
    </row>
    <row r="65" spans="1:16" ht="26.25" customHeight="1" x14ac:dyDescent="0.2">
      <c r="A65" s="13"/>
      <c r="B65" s="73"/>
      <c r="C65" s="71" t="s">
        <v>2874</v>
      </c>
      <c r="D65" s="76" t="s">
        <v>56</v>
      </c>
      <c r="E65" s="12">
        <v>44526</v>
      </c>
      <c r="F65" s="74" t="s">
        <v>1971</v>
      </c>
      <c r="G65" s="12">
        <v>44532</v>
      </c>
      <c r="H65" s="75" t="s">
        <v>3065</v>
      </c>
      <c r="I65" s="15">
        <v>40</v>
      </c>
      <c r="J65" s="15">
        <v>30</v>
      </c>
      <c r="K65" s="15">
        <v>10</v>
      </c>
      <c r="L65" s="15">
        <v>1</v>
      </c>
      <c r="M65" s="79">
        <v>3</v>
      </c>
      <c r="N65" s="94">
        <v>3</v>
      </c>
      <c r="O65" s="63">
        <v>2530</v>
      </c>
      <c r="P65" s="64">
        <f>Table22457891011234567891011121314151617181920212223242526272829303132333438244454647484950515253626364656667686970345678910[[#This Row],[PEMBULATAN]]*O65</f>
        <v>7590</v>
      </c>
    </row>
    <row r="66" spans="1:16" ht="26.25" customHeight="1" x14ac:dyDescent="0.2">
      <c r="A66" s="13"/>
      <c r="B66" s="73"/>
      <c r="C66" s="71" t="s">
        <v>2875</v>
      </c>
      <c r="D66" s="76" t="s">
        <v>56</v>
      </c>
      <c r="E66" s="12">
        <v>44526</v>
      </c>
      <c r="F66" s="74" t="s">
        <v>1971</v>
      </c>
      <c r="G66" s="12">
        <v>44532</v>
      </c>
      <c r="H66" s="75" t="s">
        <v>3065</v>
      </c>
      <c r="I66" s="15">
        <v>65</v>
      </c>
      <c r="J66" s="15">
        <v>50</v>
      </c>
      <c r="K66" s="15">
        <v>27</v>
      </c>
      <c r="L66" s="15">
        <v>3</v>
      </c>
      <c r="M66" s="79">
        <v>21.9375</v>
      </c>
      <c r="N66" s="94">
        <v>21.9375</v>
      </c>
      <c r="O66" s="63">
        <v>2530</v>
      </c>
      <c r="P66" s="64">
        <f>Table22457891011234567891011121314151617181920212223242526272829303132333438244454647484950515253626364656667686970345678910[[#This Row],[PEMBULATAN]]*O66</f>
        <v>55501.875</v>
      </c>
    </row>
    <row r="67" spans="1:16" ht="26.25" customHeight="1" x14ac:dyDescent="0.2">
      <c r="A67" s="13"/>
      <c r="B67" s="73"/>
      <c r="C67" s="71" t="s">
        <v>2876</v>
      </c>
      <c r="D67" s="76" t="s">
        <v>56</v>
      </c>
      <c r="E67" s="12">
        <v>44526</v>
      </c>
      <c r="F67" s="74" t="s">
        <v>1971</v>
      </c>
      <c r="G67" s="12">
        <v>44532</v>
      </c>
      <c r="H67" s="75" t="s">
        <v>3065</v>
      </c>
      <c r="I67" s="15">
        <v>79</v>
      </c>
      <c r="J67" s="15">
        <v>55</v>
      </c>
      <c r="K67" s="15">
        <v>30</v>
      </c>
      <c r="L67" s="15">
        <v>10</v>
      </c>
      <c r="M67" s="79">
        <v>32.587499999999999</v>
      </c>
      <c r="N67" s="94">
        <v>32.587499999999999</v>
      </c>
      <c r="O67" s="63">
        <v>2530</v>
      </c>
      <c r="P67" s="64">
        <f>Table22457891011234567891011121314151617181920212223242526272829303132333438244454647484950515253626364656667686970345678910[[#This Row],[PEMBULATAN]]*O67</f>
        <v>82446.375</v>
      </c>
    </row>
    <row r="68" spans="1:16" ht="26.25" customHeight="1" x14ac:dyDescent="0.2">
      <c r="A68" s="13"/>
      <c r="B68" s="73"/>
      <c r="C68" s="71" t="s">
        <v>2877</v>
      </c>
      <c r="D68" s="76" t="s">
        <v>56</v>
      </c>
      <c r="E68" s="12">
        <v>44526</v>
      </c>
      <c r="F68" s="74" t="s">
        <v>1971</v>
      </c>
      <c r="G68" s="12">
        <v>44532</v>
      </c>
      <c r="H68" s="75" t="s">
        <v>3065</v>
      </c>
      <c r="I68" s="15">
        <v>97</v>
      </c>
      <c r="J68" s="15">
        <v>60</v>
      </c>
      <c r="K68" s="15">
        <v>42</v>
      </c>
      <c r="L68" s="15">
        <v>23</v>
      </c>
      <c r="M68" s="79">
        <v>61.11</v>
      </c>
      <c r="N68" s="94">
        <v>61.11</v>
      </c>
      <c r="O68" s="63">
        <v>2530</v>
      </c>
      <c r="P68" s="64">
        <f>Table22457891011234567891011121314151617181920212223242526272829303132333438244454647484950515253626364656667686970345678910[[#This Row],[PEMBULATAN]]*O68</f>
        <v>154608.29999999999</v>
      </c>
    </row>
    <row r="69" spans="1:16" ht="26.25" customHeight="1" x14ac:dyDescent="0.2">
      <c r="A69" s="13"/>
      <c r="B69" s="73"/>
      <c r="C69" s="71" t="s">
        <v>2878</v>
      </c>
      <c r="D69" s="76" t="s">
        <v>56</v>
      </c>
      <c r="E69" s="12">
        <v>44526</v>
      </c>
      <c r="F69" s="74" t="s">
        <v>1971</v>
      </c>
      <c r="G69" s="12">
        <v>44532</v>
      </c>
      <c r="H69" s="75" t="s">
        <v>3065</v>
      </c>
      <c r="I69" s="15">
        <v>100</v>
      </c>
      <c r="J69" s="15">
        <v>65</v>
      </c>
      <c r="K69" s="15">
        <v>27</v>
      </c>
      <c r="L69" s="15">
        <v>15</v>
      </c>
      <c r="M69" s="79">
        <v>43.875</v>
      </c>
      <c r="N69" s="94">
        <v>43.875</v>
      </c>
      <c r="O69" s="63">
        <v>2530</v>
      </c>
      <c r="P69" s="64">
        <f>Table22457891011234567891011121314151617181920212223242526272829303132333438244454647484950515253626364656667686970345678910[[#This Row],[PEMBULATAN]]*O69</f>
        <v>111003.75</v>
      </c>
    </row>
    <row r="70" spans="1:16" ht="26.25" customHeight="1" x14ac:dyDescent="0.2">
      <c r="A70" s="13"/>
      <c r="B70" s="73"/>
      <c r="C70" s="71" t="s">
        <v>2879</v>
      </c>
      <c r="D70" s="76" t="s">
        <v>56</v>
      </c>
      <c r="E70" s="12">
        <v>44526</v>
      </c>
      <c r="F70" s="74" t="s">
        <v>1971</v>
      </c>
      <c r="G70" s="12">
        <v>44532</v>
      </c>
      <c r="H70" s="75" t="s">
        <v>3065</v>
      </c>
      <c r="I70" s="15">
        <v>93</v>
      </c>
      <c r="J70" s="15">
        <v>68</v>
      </c>
      <c r="K70" s="15">
        <v>25</v>
      </c>
      <c r="L70" s="15">
        <v>20</v>
      </c>
      <c r="M70" s="79">
        <v>39.524999999999999</v>
      </c>
      <c r="N70" s="94">
        <v>39.524999999999999</v>
      </c>
      <c r="O70" s="63">
        <v>2530</v>
      </c>
      <c r="P70" s="64">
        <f>Table22457891011234567891011121314151617181920212223242526272829303132333438244454647484950515253626364656667686970345678910[[#This Row],[PEMBULATAN]]*O70</f>
        <v>99998.25</v>
      </c>
    </row>
    <row r="71" spans="1:16" ht="26.25" customHeight="1" x14ac:dyDescent="0.2">
      <c r="A71" s="13"/>
      <c r="B71" s="73"/>
      <c r="C71" s="71" t="s">
        <v>2880</v>
      </c>
      <c r="D71" s="76" t="s">
        <v>56</v>
      </c>
      <c r="E71" s="12">
        <v>44526</v>
      </c>
      <c r="F71" s="74" t="s">
        <v>1971</v>
      </c>
      <c r="G71" s="12">
        <v>44532</v>
      </c>
      <c r="H71" s="75" t="s">
        <v>3065</v>
      </c>
      <c r="I71" s="15">
        <v>98</v>
      </c>
      <c r="J71" s="15">
        <v>54</v>
      </c>
      <c r="K71" s="15">
        <v>35</v>
      </c>
      <c r="L71" s="15">
        <v>17</v>
      </c>
      <c r="M71" s="79">
        <v>46.305</v>
      </c>
      <c r="N71" s="94">
        <v>47</v>
      </c>
      <c r="O71" s="63">
        <v>2530</v>
      </c>
      <c r="P71" s="64">
        <f>Table22457891011234567891011121314151617181920212223242526272829303132333438244454647484950515253626364656667686970345678910[[#This Row],[PEMBULATAN]]*O71</f>
        <v>118910</v>
      </c>
    </row>
    <row r="72" spans="1:16" ht="26.25" customHeight="1" x14ac:dyDescent="0.2">
      <c r="A72" s="13"/>
      <c r="B72" s="73"/>
      <c r="C72" s="71" t="s">
        <v>2881</v>
      </c>
      <c r="D72" s="76" t="s">
        <v>56</v>
      </c>
      <c r="E72" s="12">
        <v>44526</v>
      </c>
      <c r="F72" s="74" t="s">
        <v>1971</v>
      </c>
      <c r="G72" s="12">
        <v>44532</v>
      </c>
      <c r="H72" s="75" t="s">
        <v>3065</v>
      </c>
      <c r="I72" s="15">
        <v>70</v>
      </c>
      <c r="J72" s="15">
        <v>67</v>
      </c>
      <c r="K72" s="15">
        <v>10</v>
      </c>
      <c r="L72" s="15">
        <v>10</v>
      </c>
      <c r="M72" s="79">
        <v>11.725</v>
      </c>
      <c r="N72" s="94">
        <v>11.725</v>
      </c>
      <c r="O72" s="63">
        <v>2530</v>
      </c>
      <c r="P72" s="64">
        <f>Table22457891011234567891011121314151617181920212223242526272829303132333438244454647484950515253626364656667686970345678910[[#This Row],[PEMBULATAN]]*O72</f>
        <v>29664.25</v>
      </c>
    </row>
    <row r="73" spans="1:16" ht="26.25" customHeight="1" x14ac:dyDescent="0.2">
      <c r="A73" s="13"/>
      <c r="B73" s="73"/>
      <c r="C73" s="71" t="s">
        <v>2882</v>
      </c>
      <c r="D73" s="76" t="s">
        <v>56</v>
      </c>
      <c r="E73" s="12">
        <v>44526</v>
      </c>
      <c r="F73" s="74" t="s">
        <v>1971</v>
      </c>
      <c r="G73" s="12">
        <v>44532</v>
      </c>
      <c r="H73" s="75" t="s">
        <v>3065</v>
      </c>
      <c r="I73" s="15">
        <v>102</v>
      </c>
      <c r="J73" s="15">
        <v>60</v>
      </c>
      <c r="K73" s="15">
        <v>27</v>
      </c>
      <c r="L73" s="15">
        <v>8</v>
      </c>
      <c r="M73" s="79">
        <v>41.31</v>
      </c>
      <c r="N73" s="94">
        <v>42</v>
      </c>
      <c r="O73" s="63">
        <v>2530</v>
      </c>
      <c r="P73" s="64">
        <f>Table22457891011234567891011121314151617181920212223242526272829303132333438244454647484950515253626364656667686970345678910[[#This Row],[PEMBULATAN]]*O73</f>
        <v>106260</v>
      </c>
    </row>
    <row r="74" spans="1:16" ht="26.25" customHeight="1" x14ac:dyDescent="0.2">
      <c r="A74" s="13"/>
      <c r="B74" s="73"/>
      <c r="C74" s="71" t="s">
        <v>2883</v>
      </c>
      <c r="D74" s="76" t="s">
        <v>56</v>
      </c>
      <c r="E74" s="12">
        <v>44526</v>
      </c>
      <c r="F74" s="74" t="s">
        <v>1971</v>
      </c>
      <c r="G74" s="12">
        <v>44532</v>
      </c>
      <c r="H74" s="75" t="s">
        <v>3065</v>
      </c>
      <c r="I74" s="15">
        <v>85</v>
      </c>
      <c r="J74" s="15">
        <v>68</v>
      </c>
      <c r="K74" s="15">
        <v>15</v>
      </c>
      <c r="L74" s="15">
        <v>6</v>
      </c>
      <c r="M74" s="79">
        <v>21.675000000000001</v>
      </c>
      <c r="N74" s="94">
        <v>21.675000000000001</v>
      </c>
      <c r="O74" s="63">
        <v>2530</v>
      </c>
      <c r="P74" s="64">
        <f>Table22457891011234567891011121314151617181920212223242526272829303132333438244454647484950515253626364656667686970345678910[[#This Row],[PEMBULATAN]]*O74</f>
        <v>54837.75</v>
      </c>
    </row>
    <row r="75" spans="1:16" ht="26.25" customHeight="1" x14ac:dyDescent="0.2">
      <c r="A75" s="13"/>
      <c r="B75" s="73"/>
      <c r="C75" s="71" t="s">
        <v>2884</v>
      </c>
      <c r="D75" s="76" t="s">
        <v>56</v>
      </c>
      <c r="E75" s="12">
        <v>44526</v>
      </c>
      <c r="F75" s="74" t="s">
        <v>1971</v>
      </c>
      <c r="G75" s="12">
        <v>44532</v>
      </c>
      <c r="H75" s="75" t="s">
        <v>3065</v>
      </c>
      <c r="I75" s="15">
        <v>93</v>
      </c>
      <c r="J75" s="15">
        <v>54</v>
      </c>
      <c r="K75" s="15">
        <v>34</v>
      </c>
      <c r="L75" s="15">
        <v>28</v>
      </c>
      <c r="M75" s="79">
        <v>42.686999999999998</v>
      </c>
      <c r="N75" s="94">
        <v>42.686999999999998</v>
      </c>
      <c r="O75" s="63">
        <v>2530</v>
      </c>
      <c r="P75" s="64">
        <f>Table22457891011234567891011121314151617181920212223242526272829303132333438244454647484950515253626364656667686970345678910[[#This Row],[PEMBULATAN]]*O75</f>
        <v>107998.11</v>
      </c>
    </row>
    <row r="76" spans="1:16" ht="26.25" customHeight="1" x14ac:dyDescent="0.2">
      <c r="A76" s="13"/>
      <c r="B76" s="73"/>
      <c r="C76" s="71" t="s">
        <v>2885</v>
      </c>
      <c r="D76" s="76" t="s">
        <v>56</v>
      </c>
      <c r="E76" s="12">
        <v>44526</v>
      </c>
      <c r="F76" s="74" t="s">
        <v>1971</v>
      </c>
      <c r="G76" s="12">
        <v>44532</v>
      </c>
      <c r="H76" s="75" t="s">
        <v>3065</v>
      </c>
      <c r="I76" s="15">
        <v>100</v>
      </c>
      <c r="J76" s="15">
        <v>60</v>
      </c>
      <c r="K76" s="15">
        <v>10</v>
      </c>
      <c r="L76" s="15">
        <v>7</v>
      </c>
      <c r="M76" s="79">
        <v>15</v>
      </c>
      <c r="N76" s="94">
        <v>15</v>
      </c>
      <c r="O76" s="63">
        <v>2530</v>
      </c>
      <c r="P76" s="64">
        <f>Table22457891011234567891011121314151617181920212223242526272829303132333438244454647484950515253626364656667686970345678910[[#This Row],[PEMBULATAN]]*O76</f>
        <v>37950</v>
      </c>
    </row>
    <row r="77" spans="1:16" ht="26.25" customHeight="1" x14ac:dyDescent="0.2">
      <c r="A77" s="13"/>
      <c r="B77" s="73"/>
      <c r="C77" s="71" t="s">
        <v>2886</v>
      </c>
      <c r="D77" s="76" t="s">
        <v>56</v>
      </c>
      <c r="E77" s="12">
        <v>44526</v>
      </c>
      <c r="F77" s="74" t="s">
        <v>1971</v>
      </c>
      <c r="G77" s="12">
        <v>44532</v>
      </c>
      <c r="H77" s="75" t="s">
        <v>3065</v>
      </c>
      <c r="I77" s="15">
        <v>76</v>
      </c>
      <c r="J77" s="15">
        <v>50</v>
      </c>
      <c r="K77" s="15">
        <v>26</v>
      </c>
      <c r="L77" s="15">
        <v>13</v>
      </c>
      <c r="M77" s="79">
        <v>24.7</v>
      </c>
      <c r="N77" s="94">
        <v>24.7</v>
      </c>
      <c r="O77" s="63">
        <v>2530</v>
      </c>
      <c r="P77" s="64">
        <f>Table22457891011234567891011121314151617181920212223242526272829303132333438244454647484950515253626364656667686970345678910[[#This Row],[PEMBULATAN]]*O77</f>
        <v>62491</v>
      </c>
    </row>
    <row r="78" spans="1:16" ht="26.25" customHeight="1" x14ac:dyDescent="0.2">
      <c r="A78" s="13"/>
      <c r="B78" s="73"/>
      <c r="C78" s="71" t="s">
        <v>2887</v>
      </c>
      <c r="D78" s="76" t="s">
        <v>56</v>
      </c>
      <c r="E78" s="12">
        <v>44526</v>
      </c>
      <c r="F78" s="74" t="s">
        <v>1971</v>
      </c>
      <c r="G78" s="12">
        <v>44532</v>
      </c>
      <c r="H78" s="75" t="s">
        <v>3065</v>
      </c>
      <c r="I78" s="15">
        <v>65</v>
      </c>
      <c r="J78" s="15">
        <v>55</v>
      </c>
      <c r="K78" s="15">
        <v>22</v>
      </c>
      <c r="L78" s="15">
        <v>5</v>
      </c>
      <c r="M78" s="79">
        <v>19.662500000000001</v>
      </c>
      <c r="N78" s="94">
        <v>19.662500000000001</v>
      </c>
      <c r="O78" s="63">
        <v>2530</v>
      </c>
      <c r="P78" s="64">
        <f>Table22457891011234567891011121314151617181920212223242526272829303132333438244454647484950515253626364656667686970345678910[[#This Row],[PEMBULATAN]]*O78</f>
        <v>49746.125</v>
      </c>
    </row>
    <row r="79" spans="1:16" ht="26.25" customHeight="1" x14ac:dyDescent="0.2">
      <c r="A79" s="13"/>
      <c r="B79" s="73"/>
      <c r="C79" s="71" t="s">
        <v>2888</v>
      </c>
      <c r="D79" s="76" t="s">
        <v>56</v>
      </c>
      <c r="E79" s="12">
        <v>44526</v>
      </c>
      <c r="F79" s="74" t="s">
        <v>1971</v>
      </c>
      <c r="G79" s="12">
        <v>44532</v>
      </c>
      <c r="H79" s="75" t="s">
        <v>3065</v>
      </c>
      <c r="I79" s="15">
        <v>100</v>
      </c>
      <c r="J79" s="15">
        <v>40</v>
      </c>
      <c r="K79" s="15">
        <v>37</v>
      </c>
      <c r="L79" s="15">
        <v>17</v>
      </c>
      <c r="M79" s="79">
        <v>37</v>
      </c>
      <c r="N79" s="94">
        <v>37</v>
      </c>
      <c r="O79" s="63">
        <v>2530</v>
      </c>
      <c r="P79" s="64">
        <f>Table22457891011234567891011121314151617181920212223242526272829303132333438244454647484950515253626364656667686970345678910[[#This Row],[PEMBULATAN]]*O79</f>
        <v>93610</v>
      </c>
    </row>
    <row r="80" spans="1:16" ht="26.25" customHeight="1" x14ac:dyDescent="0.2">
      <c r="A80" s="13"/>
      <c r="B80" s="73"/>
      <c r="C80" s="71" t="s">
        <v>2889</v>
      </c>
      <c r="D80" s="76" t="s">
        <v>56</v>
      </c>
      <c r="E80" s="12">
        <v>44526</v>
      </c>
      <c r="F80" s="74" t="s">
        <v>1971</v>
      </c>
      <c r="G80" s="12">
        <v>44532</v>
      </c>
      <c r="H80" s="75" t="s">
        <v>3065</v>
      </c>
      <c r="I80" s="15">
        <v>85</v>
      </c>
      <c r="J80" s="15">
        <v>34</v>
      </c>
      <c r="K80" s="15">
        <v>30</v>
      </c>
      <c r="L80" s="15">
        <v>5</v>
      </c>
      <c r="M80" s="79">
        <v>21.675000000000001</v>
      </c>
      <c r="N80" s="94">
        <v>21.675000000000001</v>
      </c>
      <c r="O80" s="63">
        <v>2530</v>
      </c>
      <c r="P80" s="64">
        <f>Table22457891011234567891011121314151617181920212223242526272829303132333438244454647484950515253626364656667686970345678910[[#This Row],[PEMBULATAN]]*O80</f>
        <v>54837.75</v>
      </c>
    </row>
    <row r="81" spans="1:16" ht="26.25" customHeight="1" x14ac:dyDescent="0.2">
      <c r="A81" s="13"/>
      <c r="B81" s="73"/>
      <c r="C81" s="71" t="s">
        <v>2890</v>
      </c>
      <c r="D81" s="76" t="s">
        <v>56</v>
      </c>
      <c r="E81" s="12">
        <v>44526</v>
      </c>
      <c r="F81" s="74" t="s">
        <v>1971</v>
      </c>
      <c r="G81" s="12">
        <v>44532</v>
      </c>
      <c r="H81" s="75" t="s">
        <v>3065</v>
      </c>
      <c r="I81" s="15">
        <v>102</v>
      </c>
      <c r="J81" s="15">
        <v>60</v>
      </c>
      <c r="K81" s="15">
        <v>30</v>
      </c>
      <c r="L81" s="15">
        <v>23</v>
      </c>
      <c r="M81" s="79">
        <v>45.9</v>
      </c>
      <c r="N81" s="94">
        <v>45.9</v>
      </c>
      <c r="O81" s="63">
        <v>2530</v>
      </c>
      <c r="P81" s="64">
        <f>Table22457891011234567891011121314151617181920212223242526272829303132333438244454647484950515253626364656667686970345678910[[#This Row],[PEMBULATAN]]*O81</f>
        <v>116127</v>
      </c>
    </row>
    <row r="82" spans="1:16" ht="26.25" customHeight="1" x14ac:dyDescent="0.2">
      <c r="A82" s="13"/>
      <c r="B82" s="73"/>
      <c r="C82" s="71" t="s">
        <v>2891</v>
      </c>
      <c r="D82" s="76" t="s">
        <v>56</v>
      </c>
      <c r="E82" s="12">
        <v>44526</v>
      </c>
      <c r="F82" s="74" t="s">
        <v>1971</v>
      </c>
      <c r="G82" s="12">
        <v>44532</v>
      </c>
      <c r="H82" s="75" t="s">
        <v>3065</v>
      </c>
      <c r="I82" s="15">
        <v>62</v>
      </c>
      <c r="J82" s="15">
        <v>32</v>
      </c>
      <c r="K82" s="15">
        <v>20</v>
      </c>
      <c r="L82" s="15">
        <v>2</v>
      </c>
      <c r="M82" s="79">
        <v>9.92</v>
      </c>
      <c r="N82" s="94">
        <v>9.92</v>
      </c>
      <c r="O82" s="63">
        <v>2530</v>
      </c>
      <c r="P82" s="64">
        <f>Table22457891011234567891011121314151617181920212223242526272829303132333438244454647484950515253626364656667686970345678910[[#This Row],[PEMBULATAN]]*O82</f>
        <v>25097.599999999999</v>
      </c>
    </row>
    <row r="83" spans="1:16" ht="26.25" customHeight="1" x14ac:dyDescent="0.2">
      <c r="A83" s="13"/>
      <c r="B83" s="73"/>
      <c r="C83" s="71" t="s">
        <v>2892</v>
      </c>
      <c r="D83" s="76" t="s">
        <v>56</v>
      </c>
      <c r="E83" s="12">
        <v>44526</v>
      </c>
      <c r="F83" s="74" t="s">
        <v>1971</v>
      </c>
      <c r="G83" s="12">
        <v>44532</v>
      </c>
      <c r="H83" s="75" t="s">
        <v>3065</v>
      </c>
      <c r="I83" s="15">
        <v>65</v>
      </c>
      <c r="J83" s="15">
        <v>43</v>
      </c>
      <c r="K83" s="15">
        <v>30</v>
      </c>
      <c r="L83" s="15">
        <v>10</v>
      </c>
      <c r="M83" s="79">
        <v>20.962499999999999</v>
      </c>
      <c r="N83" s="94">
        <v>20.962499999999999</v>
      </c>
      <c r="O83" s="63">
        <v>2530</v>
      </c>
      <c r="P83" s="64">
        <f>Table22457891011234567891011121314151617181920212223242526272829303132333438244454647484950515253626364656667686970345678910[[#This Row],[PEMBULATAN]]*O83</f>
        <v>53035.125</v>
      </c>
    </row>
    <row r="84" spans="1:16" ht="26.25" customHeight="1" x14ac:dyDescent="0.2">
      <c r="A84" s="13"/>
      <c r="B84" s="73"/>
      <c r="C84" s="71" t="s">
        <v>2893</v>
      </c>
      <c r="D84" s="76" t="s">
        <v>56</v>
      </c>
      <c r="E84" s="12">
        <v>44526</v>
      </c>
      <c r="F84" s="74" t="s">
        <v>1971</v>
      </c>
      <c r="G84" s="12">
        <v>44532</v>
      </c>
      <c r="H84" s="75" t="s">
        <v>3065</v>
      </c>
      <c r="I84" s="15">
        <v>48</v>
      </c>
      <c r="J84" s="15">
        <v>48</v>
      </c>
      <c r="K84" s="15">
        <v>20</v>
      </c>
      <c r="L84" s="15">
        <v>4</v>
      </c>
      <c r="M84" s="79">
        <v>11.52</v>
      </c>
      <c r="N84" s="94">
        <v>11.52</v>
      </c>
      <c r="O84" s="63">
        <v>2530</v>
      </c>
      <c r="P84" s="64">
        <f>Table22457891011234567891011121314151617181920212223242526272829303132333438244454647484950515253626364656667686970345678910[[#This Row],[PEMBULATAN]]*O84</f>
        <v>29145.599999999999</v>
      </c>
    </row>
    <row r="85" spans="1:16" ht="26.25" customHeight="1" x14ac:dyDescent="0.2">
      <c r="A85" s="13"/>
      <c r="B85" s="73"/>
      <c r="C85" s="71" t="s">
        <v>2894</v>
      </c>
      <c r="D85" s="76" t="s">
        <v>56</v>
      </c>
      <c r="E85" s="12">
        <v>44526</v>
      </c>
      <c r="F85" s="74" t="s">
        <v>1971</v>
      </c>
      <c r="G85" s="12">
        <v>44532</v>
      </c>
      <c r="H85" s="75" t="s">
        <v>3065</v>
      </c>
      <c r="I85" s="15">
        <v>44</v>
      </c>
      <c r="J85" s="15">
        <v>24</v>
      </c>
      <c r="K85" s="15">
        <v>34</v>
      </c>
      <c r="L85" s="15">
        <v>7</v>
      </c>
      <c r="M85" s="79">
        <v>8.9760000000000009</v>
      </c>
      <c r="N85" s="94">
        <v>8.9760000000000009</v>
      </c>
      <c r="O85" s="63">
        <v>2530</v>
      </c>
      <c r="P85" s="64">
        <f>Table22457891011234567891011121314151617181920212223242526272829303132333438244454647484950515253626364656667686970345678910[[#This Row],[PEMBULATAN]]*O85</f>
        <v>22709.280000000002</v>
      </c>
    </row>
    <row r="86" spans="1:16" ht="26.25" customHeight="1" x14ac:dyDescent="0.2">
      <c r="A86" s="13"/>
      <c r="B86" s="73"/>
      <c r="C86" s="71" t="s">
        <v>2895</v>
      </c>
      <c r="D86" s="76" t="s">
        <v>56</v>
      </c>
      <c r="E86" s="12">
        <v>44526</v>
      </c>
      <c r="F86" s="74" t="s">
        <v>1971</v>
      </c>
      <c r="G86" s="12">
        <v>44532</v>
      </c>
      <c r="H86" s="75" t="s">
        <v>3065</v>
      </c>
      <c r="I86" s="15">
        <v>62</v>
      </c>
      <c r="J86" s="15">
        <v>37</v>
      </c>
      <c r="K86" s="15">
        <v>22</v>
      </c>
      <c r="L86" s="15">
        <v>8</v>
      </c>
      <c r="M86" s="79">
        <v>12.617000000000001</v>
      </c>
      <c r="N86" s="94">
        <v>12.617000000000001</v>
      </c>
      <c r="O86" s="63">
        <v>2530</v>
      </c>
      <c r="P86" s="64">
        <f>Table22457891011234567891011121314151617181920212223242526272829303132333438244454647484950515253626364656667686970345678910[[#This Row],[PEMBULATAN]]*O86</f>
        <v>31921.010000000002</v>
      </c>
    </row>
    <row r="87" spans="1:16" ht="26.25" customHeight="1" x14ac:dyDescent="0.2">
      <c r="A87" s="13"/>
      <c r="B87" s="73"/>
      <c r="C87" s="71" t="s">
        <v>2896</v>
      </c>
      <c r="D87" s="76" t="s">
        <v>56</v>
      </c>
      <c r="E87" s="12">
        <v>44526</v>
      </c>
      <c r="F87" s="74" t="s">
        <v>1971</v>
      </c>
      <c r="G87" s="12">
        <v>44532</v>
      </c>
      <c r="H87" s="75" t="s">
        <v>3065</v>
      </c>
      <c r="I87" s="15">
        <v>38</v>
      </c>
      <c r="J87" s="15">
        <v>38</v>
      </c>
      <c r="K87" s="15">
        <v>22</v>
      </c>
      <c r="L87" s="15">
        <v>9</v>
      </c>
      <c r="M87" s="79">
        <v>7.9420000000000002</v>
      </c>
      <c r="N87" s="94">
        <v>9</v>
      </c>
      <c r="O87" s="63">
        <v>2530</v>
      </c>
      <c r="P87" s="64">
        <f>Table22457891011234567891011121314151617181920212223242526272829303132333438244454647484950515253626364656667686970345678910[[#This Row],[PEMBULATAN]]*O87</f>
        <v>22770</v>
      </c>
    </row>
    <row r="88" spans="1:16" ht="26.25" customHeight="1" x14ac:dyDescent="0.2">
      <c r="A88" s="13"/>
      <c r="B88" s="73"/>
      <c r="C88" s="71" t="s">
        <v>2897</v>
      </c>
      <c r="D88" s="76" t="s">
        <v>56</v>
      </c>
      <c r="E88" s="12">
        <v>44526</v>
      </c>
      <c r="F88" s="74" t="s">
        <v>1971</v>
      </c>
      <c r="G88" s="12">
        <v>44532</v>
      </c>
      <c r="H88" s="75" t="s">
        <v>3065</v>
      </c>
      <c r="I88" s="15">
        <v>35</v>
      </c>
      <c r="J88" s="15">
        <v>30</v>
      </c>
      <c r="K88" s="15">
        <v>10</v>
      </c>
      <c r="L88" s="15">
        <v>15</v>
      </c>
      <c r="M88" s="79">
        <v>2.625</v>
      </c>
      <c r="N88" s="94">
        <v>15</v>
      </c>
      <c r="O88" s="63">
        <v>2530</v>
      </c>
      <c r="P88" s="64">
        <f>Table22457891011234567891011121314151617181920212223242526272829303132333438244454647484950515253626364656667686970345678910[[#This Row],[PEMBULATAN]]*O88</f>
        <v>37950</v>
      </c>
    </row>
    <row r="89" spans="1:16" ht="26.25" customHeight="1" x14ac:dyDescent="0.2">
      <c r="A89" s="13"/>
      <c r="B89" s="73"/>
      <c r="C89" s="71" t="s">
        <v>2898</v>
      </c>
      <c r="D89" s="76" t="s">
        <v>56</v>
      </c>
      <c r="E89" s="12">
        <v>44526</v>
      </c>
      <c r="F89" s="74" t="s">
        <v>1971</v>
      </c>
      <c r="G89" s="12">
        <v>44532</v>
      </c>
      <c r="H89" s="75" t="s">
        <v>3065</v>
      </c>
      <c r="I89" s="15">
        <v>43</v>
      </c>
      <c r="J89" s="15">
        <v>30</v>
      </c>
      <c r="K89" s="15">
        <v>27</v>
      </c>
      <c r="L89" s="15">
        <v>4</v>
      </c>
      <c r="M89" s="79">
        <v>8.7074999999999996</v>
      </c>
      <c r="N89" s="94">
        <v>8.7074999999999996</v>
      </c>
      <c r="O89" s="63">
        <v>2530</v>
      </c>
      <c r="P89" s="64">
        <f>Table22457891011234567891011121314151617181920212223242526272829303132333438244454647484950515253626364656667686970345678910[[#This Row],[PEMBULATAN]]*O89</f>
        <v>22029.974999999999</v>
      </c>
    </row>
    <row r="90" spans="1:16" ht="26.25" customHeight="1" x14ac:dyDescent="0.2">
      <c r="A90" s="13"/>
      <c r="B90" s="73"/>
      <c r="C90" s="71" t="s">
        <v>2899</v>
      </c>
      <c r="D90" s="76" t="s">
        <v>56</v>
      </c>
      <c r="E90" s="12">
        <v>44526</v>
      </c>
      <c r="F90" s="74" t="s">
        <v>1971</v>
      </c>
      <c r="G90" s="12">
        <v>44532</v>
      </c>
      <c r="H90" s="75" t="s">
        <v>3065</v>
      </c>
      <c r="I90" s="15">
        <v>48</v>
      </c>
      <c r="J90" s="15">
        <v>48</v>
      </c>
      <c r="K90" s="15">
        <v>117</v>
      </c>
      <c r="L90" s="15">
        <v>6</v>
      </c>
      <c r="M90" s="79">
        <v>67.391999999999996</v>
      </c>
      <c r="N90" s="94">
        <v>68</v>
      </c>
      <c r="O90" s="63">
        <v>2530</v>
      </c>
      <c r="P90" s="64">
        <f>Table22457891011234567891011121314151617181920212223242526272829303132333438244454647484950515253626364656667686970345678910[[#This Row],[PEMBULATAN]]*O90</f>
        <v>172040</v>
      </c>
    </row>
    <row r="91" spans="1:16" ht="26.25" customHeight="1" x14ac:dyDescent="0.2">
      <c r="A91" s="13"/>
      <c r="B91" s="73"/>
      <c r="C91" s="71" t="s">
        <v>2900</v>
      </c>
      <c r="D91" s="76" t="s">
        <v>56</v>
      </c>
      <c r="E91" s="12">
        <v>44526</v>
      </c>
      <c r="F91" s="74" t="s">
        <v>1971</v>
      </c>
      <c r="G91" s="12">
        <v>44532</v>
      </c>
      <c r="H91" s="75" t="s">
        <v>3065</v>
      </c>
      <c r="I91" s="15">
        <v>92</v>
      </c>
      <c r="J91" s="15">
        <v>26</v>
      </c>
      <c r="K91" s="15">
        <v>10</v>
      </c>
      <c r="L91" s="15">
        <v>10</v>
      </c>
      <c r="M91" s="79">
        <v>5.98</v>
      </c>
      <c r="N91" s="94">
        <v>10</v>
      </c>
      <c r="O91" s="63">
        <v>2530</v>
      </c>
      <c r="P91" s="64">
        <f>Table22457891011234567891011121314151617181920212223242526272829303132333438244454647484950515253626364656667686970345678910[[#This Row],[PEMBULATAN]]*O91</f>
        <v>25300</v>
      </c>
    </row>
    <row r="92" spans="1:16" ht="26.25" customHeight="1" x14ac:dyDescent="0.2">
      <c r="A92" s="13"/>
      <c r="B92" s="73"/>
      <c r="C92" s="71" t="s">
        <v>2901</v>
      </c>
      <c r="D92" s="76" t="s">
        <v>56</v>
      </c>
      <c r="E92" s="12">
        <v>44526</v>
      </c>
      <c r="F92" s="74" t="s">
        <v>1971</v>
      </c>
      <c r="G92" s="12">
        <v>44532</v>
      </c>
      <c r="H92" s="75" t="s">
        <v>3065</v>
      </c>
      <c r="I92" s="15">
        <v>202</v>
      </c>
      <c r="J92" s="15">
        <v>14</v>
      </c>
      <c r="K92" s="15">
        <v>14</v>
      </c>
      <c r="L92" s="15">
        <v>5</v>
      </c>
      <c r="M92" s="79">
        <v>9.8979999999999997</v>
      </c>
      <c r="N92" s="94">
        <v>9.8979999999999997</v>
      </c>
      <c r="O92" s="63">
        <v>2530</v>
      </c>
      <c r="P92" s="64">
        <f>Table22457891011234567891011121314151617181920212223242526272829303132333438244454647484950515253626364656667686970345678910[[#This Row],[PEMBULATAN]]*O92</f>
        <v>25041.94</v>
      </c>
    </row>
    <row r="93" spans="1:16" ht="26.25" customHeight="1" x14ac:dyDescent="0.2">
      <c r="A93" s="13"/>
      <c r="B93" s="73"/>
      <c r="C93" s="71" t="s">
        <v>2902</v>
      </c>
      <c r="D93" s="76" t="s">
        <v>56</v>
      </c>
      <c r="E93" s="12">
        <v>44526</v>
      </c>
      <c r="F93" s="74" t="s">
        <v>1971</v>
      </c>
      <c r="G93" s="12">
        <v>44532</v>
      </c>
      <c r="H93" s="75" t="s">
        <v>3065</v>
      </c>
      <c r="I93" s="15">
        <v>167</v>
      </c>
      <c r="J93" s="15">
        <v>15</v>
      </c>
      <c r="K93" s="15">
        <v>15</v>
      </c>
      <c r="L93" s="15">
        <v>5</v>
      </c>
      <c r="M93" s="79">
        <v>9.3937500000000007</v>
      </c>
      <c r="N93" s="94">
        <v>10</v>
      </c>
      <c r="O93" s="63">
        <v>2530</v>
      </c>
      <c r="P93" s="64">
        <f>Table22457891011234567891011121314151617181920212223242526272829303132333438244454647484950515253626364656667686970345678910[[#This Row],[PEMBULATAN]]*O93</f>
        <v>25300</v>
      </c>
    </row>
    <row r="94" spans="1:16" ht="26.25" customHeight="1" x14ac:dyDescent="0.2">
      <c r="A94" s="13"/>
      <c r="B94" s="73"/>
      <c r="C94" s="71" t="s">
        <v>2903</v>
      </c>
      <c r="D94" s="76" t="s">
        <v>56</v>
      </c>
      <c r="E94" s="12">
        <v>44526</v>
      </c>
      <c r="F94" s="74" t="s">
        <v>1971</v>
      </c>
      <c r="G94" s="12">
        <v>44532</v>
      </c>
      <c r="H94" s="75" t="s">
        <v>3065</v>
      </c>
      <c r="I94" s="15">
        <v>83</v>
      </c>
      <c r="J94" s="15">
        <v>46</v>
      </c>
      <c r="K94" s="15">
        <v>27</v>
      </c>
      <c r="L94" s="15">
        <v>14</v>
      </c>
      <c r="M94" s="79">
        <v>25.7715</v>
      </c>
      <c r="N94" s="94">
        <v>25.7715</v>
      </c>
      <c r="O94" s="63">
        <v>2530</v>
      </c>
      <c r="P94" s="64">
        <f>Table22457891011234567891011121314151617181920212223242526272829303132333438244454647484950515253626364656667686970345678910[[#This Row],[PEMBULATAN]]*O94</f>
        <v>65201.894999999997</v>
      </c>
    </row>
    <row r="95" spans="1:16" ht="26.25" customHeight="1" x14ac:dyDescent="0.2">
      <c r="A95" s="13"/>
      <c r="B95" s="73"/>
      <c r="C95" s="71" t="s">
        <v>2904</v>
      </c>
      <c r="D95" s="76" t="s">
        <v>56</v>
      </c>
      <c r="E95" s="12">
        <v>44526</v>
      </c>
      <c r="F95" s="74" t="s">
        <v>1971</v>
      </c>
      <c r="G95" s="12">
        <v>44532</v>
      </c>
      <c r="H95" s="75" t="s">
        <v>3065</v>
      </c>
      <c r="I95" s="15">
        <v>70</v>
      </c>
      <c r="J95" s="15">
        <v>55</v>
      </c>
      <c r="K95" s="15">
        <v>17</v>
      </c>
      <c r="L95" s="15">
        <v>7</v>
      </c>
      <c r="M95" s="79">
        <v>16.362500000000001</v>
      </c>
      <c r="N95" s="94">
        <v>17</v>
      </c>
      <c r="O95" s="63">
        <v>2530</v>
      </c>
      <c r="P95" s="64">
        <f>Table22457891011234567891011121314151617181920212223242526272829303132333438244454647484950515253626364656667686970345678910[[#This Row],[PEMBULATAN]]*O95</f>
        <v>43010</v>
      </c>
    </row>
    <row r="96" spans="1:16" ht="26.25" customHeight="1" x14ac:dyDescent="0.2">
      <c r="A96" s="13"/>
      <c r="B96" s="73"/>
      <c r="C96" s="71" t="s">
        <v>2905</v>
      </c>
      <c r="D96" s="76" t="s">
        <v>56</v>
      </c>
      <c r="E96" s="12">
        <v>44526</v>
      </c>
      <c r="F96" s="74" t="s">
        <v>1971</v>
      </c>
      <c r="G96" s="12">
        <v>44532</v>
      </c>
      <c r="H96" s="75" t="s">
        <v>3065</v>
      </c>
      <c r="I96" s="15">
        <v>20</v>
      </c>
      <c r="J96" s="15">
        <v>20</v>
      </c>
      <c r="K96" s="15">
        <v>10</v>
      </c>
      <c r="L96" s="15">
        <v>2</v>
      </c>
      <c r="M96" s="79">
        <v>1</v>
      </c>
      <c r="N96" s="94">
        <v>2</v>
      </c>
      <c r="O96" s="63">
        <v>2530</v>
      </c>
      <c r="P96" s="64">
        <f>Table22457891011234567891011121314151617181920212223242526272829303132333438244454647484950515253626364656667686970345678910[[#This Row],[PEMBULATAN]]*O96</f>
        <v>5060</v>
      </c>
    </row>
    <row r="97" spans="1:16" ht="26.25" customHeight="1" x14ac:dyDescent="0.2">
      <c r="A97" s="13"/>
      <c r="B97" s="73"/>
      <c r="C97" s="71" t="s">
        <v>2906</v>
      </c>
      <c r="D97" s="76" t="s">
        <v>56</v>
      </c>
      <c r="E97" s="12">
        <v>44526</v>
      </c>
      <c r="F97" s="74" t="s">
        <v>1971</v>
      </c>
      <c r="G97" s="12">
        <v>44532</v>
      </c>
      <c r="H97" s="75" t="s">
        <v>3065</v>
      </c>
      <c r="I97" s="15">
        <v>24</v>
      </c>
      <c r="J97" s="15">
        <v>24</v>
      </c>
      <c r="K97" s="15">
        <v>15</v>
      </c>
      <c r="L97" s="15">
        <v>21</v>
      </c>
      <c r="M97" s="79">
        <v>2.16</v>
      </c>
      <c r="N97" s="94">
        <v>21</v>
      </c>
      <c r="O97" s="63">
        <v>2530</v>
      </c>
      <c r="P97" s="64">
        <f>Table22457891011234567891011121314151617181920212223242526272829303132333438244454647484950515253626364656667686970345678910[[#This Row],[PEMBULATAN]]*O97</f>
        <v>53130</v>
      </c>
    </row>
    <row r="98" spans="1:16" ht="26.25" customHeight="1" x14ac:dyDescent="0.2">
      <c r="A98" s="13"/>
      <c r="B98" s="73"/>
      <c r="C98" s="71" t="s">
        <v>2907</v>
      </c>
      <c r="D98" s="76" t="s">
        <v>56</v>
      </c>
      <c r="E98" s="12">
        <v>44526</v>
      </c>
      <c r="F98" s="74" t="s">
        <v>1971</v>
      </c>
      <c r="G98" s="12">
        <v>44532</v>
      </c>
      <c r="H98" s="75" t="s">
        <v>3065</v>
      </c>
      <c r="I98" s="15">
        <v>62</v>
      </c>
      <c r="J98" s="15">
        <v>46</v>
      </c>
      <c r="K98" s="15">
        <v>16</v>
      </c>
      <c r="L98" s="15">
        <v>6</v>
      </c>
      <c r="M98" s="79">
        <v>11.407999999999999</v>
      </c>
      <c r="N98" s="94">
        <v>12</v>
      </c>
      <c r="O98" s="63">
        <v>2530</v>
      </c>
      <c r="P98" s="64">
        <f>Table22457891011234567891011121314151617181920212223242526272829303132333438244454647484950515253626364656667686970345678910[[#This Row],[PEMBULATAN]]*O98</f>
        <v>30360</v>
      </c>
    </row>
    <row r="99" spans="1:16" ht="26.25" customHeight="1" x14ac:dyDescent="0.2">
      <c r="A99" s="13"/>
      <c r="B99" s="73"/>
      <c r="C99" s="71" t="s">
        <v>2908</v>
      </c>
      <c r="D99" s="76" t="s">
        <v>56</v>
      </c>
      <c r="E99" s="12">
        <v>44526</v>
      </c>
      <c r="F99" s="74" t="s">
        <v>1971</v>
      </c>
      <c r="G99" s="12">
        <v>44532</v>
      </c>
      <c r="H99" s="75" t="s">
        <v>3065</v>
      </c>
      <c r="I99" s="15">
        <v>67</v>
      </c>
      <c r="J99" s="15">
        <v>63</v>
      </c>
      <c r="K99" s="15">
        <v>17</v>
      </c>
      <c r="L99" s="15">
        <v>8</v>
      </c>
      <c r="M99" s="79">
        <v>17.939250000000001</v>
      </c>
      <c r="N99" s="94">
        <v>17.939250000000001</v>
      </c>
      <c r="O99" s="63">
        <v>2530</v>
      </c>
      <c r="P99" s="64">
        <f>Table22457891011234567891011121314151617181920212223242526272829303132333438244454647484950515253626364656667686970345678910[[#This Row],[PEMBULATAN]]*O99</f>
        <v>45386.302500000005</v>
      </c>
    </row>
    <row r="100" spans="1:16" ht="26.25" customHeight="1" x14ac:dyDescent="0.2">
      <c r="A100" s="13"/>
      <c r="B100" s="73"/>
      <c r="C100" s="71" t="s">
        <v>2909</v>
      </c>
      <c r="D100" s="76" t="s">
        <v>56</v>
      </c>
      <c r="E100" s="12">
        <v>44526</v>
      </c>
      <c r="F100" s="74" t="s">
        <v>1971</v>
      </c>
      <c r="G100" s="12">
        <v>44532</v>
      </c>
      <c r="H100" s="75" t="s">
        <v>3065</v>
      </c>
      <c r="I100" s="15">
        <v>120</v>
      </c>
      <c r="J100" s="15">
        <v>25</v>
      </c>
      <c r="K100" s="15">
        <v>24</v>
      </c>
      <c r="L100" s="15">
        <v>9</v>
      </c>
      <c r="M100" s="79">
        <v>18</v>
      </c>
      <c r="N100" s="94">
        <v>18</v>
      </c>
      <c r="O100" s="63">
        <v>2530</v>
      </c>
      <c r="P100" s="64">
        <f>Table22457891011234567891011121314151617181920212223242526272829303132333438244454647484950515253626364656667686970345678910[[#This Row],[PEMBULATAN]]*O100</f>
        <v>45540</v>
      </c>
    </row>
    <row r="101" spans="1:16" ht="26.25" customHeight="1" x14ac:dyDescent="0.2">
      <c r="A101" s="13"/>
      <c r="B101" s="73"/>
      <c r="C101" s="71" t="s">
        <v>2910</v>
      </c>
      <c r="D101" s="76" t="s">
        <v>56</v>
      </c>
      <c r="E101" s="12">
        <v>44526</v>
      </c>
      <c r="F101" s="74" t="s">
        <v>1971</v>
      </c>
      <c r="G101" s="12">
        <v>44532</v>
      </c>
      <c r="H101" s="75" t="s">
        <v>3065</v>
      </c>
      <c r="I101" s="15">
        <v>102</v>
      </c>
      <c r="J101" s="15">
        <v>53</v>
      </c>
      <c r="K101" s="15">
        <v>36</v>
      </c>
      <c r="L101" s="15">
        <v>34</v>
      </c>
      <c r="M101" s="79">
        <v>48.654000000000003</v>
      </c>
      <c r="N101" s="94">
        <v>48.654000000000003</v>
      </c>
      <c r="O101" s="63">
        <v>2530</v>
      </c>
      <c r="P101" s="64">
        <f>Table22457891011234567891011121314151617181920212223242526272829303132333438244454647484950515253626364656667686970345678910[[#This Row],[PEMBULATAN]]*O101</f>
        <v>123094.62000000001</v>
      </c>
    </row>
    <row r="102" spans="1:16" ht="26.25" customHeight="1" x14ac:dyDescent="0.2">
      <c r="A102" s="13"/>
      <c r="B102" s="73"/>
      <c r="C102" s="71" t="s">
        <v>2911</v>
      </c>
      <c r="D102" s="76" t="s">
        <v>56</v>
      </c>
      <c r="E102" s="12">
        <v>44526</v>
      </c>
      <c r="F102" s="74" t="s">
        <v>1971</v>
      </c>
      <c r="G102" s="12">
        <v>44532</v>
      </c>
      <c r="H102" s="75" t="s">
        <v>3065</v>
      </c>
      <c r="I102" s="15">
        <v>102</v>
      </c>
      <c r="J102" s="15">
        <v>60</v>
      </c>
      <c r="K102" s="15">
        <v>36</v>
      </c>
      <c r="L102" s="15">
        <v>23</v>
      </c>
      <c r="M102" s="79">
        <v>55.08</v>
      </c>
      <c r="N102" s="94">
        <v>55.08</v>
      </c>
      <c r="O102" s="63">
        <v>2530</v>
      </c>
      <c r="P102" s="64">
        <f>Table22457891011234567891011121314151617181920212223242526272829303132333438244454647484950515253626364656667686970345678910[[#This Row],[PEMBULATAN]]*O102</f>
        <v>139352.4</v>
      </c>
    </row>
    <row r="103" spans="1:16" ht="26.25" customHeight="1" x14ac:dyDescent="0.2">
      <c r="A103" s="13"/>
      <c r="B103" s="73"/>
      <c r="C103" s="71" t="s">
        <v>2912</v>
      </c>
      <c r="D103" s="76" t="s">
        <v>56</v>
      </c>
      <c r="E103" s="12">
        <v>44526</v>
      </c>
      <c r="F103" s="74" t="s">
        <v>1971</v>
      </c>
      <c r="G103" s="12">
        <v>44532</v>
      </c>
      <c r="H103" s="75" t="s">
        <v>3065</v>
      </c>
      <c r="I103" s="15">
        <v>70</v>
      </c>
      <c r="J103" s="15">
        <v>47</v>
      </c>
      <c r="K103" s="15">
        <v>12</v>
      </c>
      <c r="L103" s="15">
        <v>4</v>
      </c>
      <c r="M103" s="79">
        <v>9.8699999999999992</v>
      </c>
      <c r="N103" s="94">
        <v>9.8699999999999992</v>
      </c>
      <c r="O103" s="63">
        <v>2530</v>
      </c>
      <c r="P103" s="64">
        <f>Table22457891011234567891011121314151617181920212223242526272829303132333438244454647484950515253626364656667686970345678910[[#This Row],[PEMBULATAN]]*O103</f>
        <v>24971.1</v>
      </c>
    </row>
    <row r="104" spans="1:16" ht="26.25" customHeight="1" x14ac:dyDescent="0.2">
      <c r="A104" s="13"/>
      <c r="B104" s="73"/>
      <c r="C104" s="71" t="s">
        <v>2913</v>
      </c>
      <c r="D104" s="76" t="s">
        <v>56</v>
      </c>
      <c r="E104" s="12">
        <v>44526</v>
      </c>
      <c r="F104" s="74" t="s">
        <v>1971</v>
      </c>
      <c r="G104" s="12">
        <v>44532</v>
      </c>
      <c r="H104" s="75" t="s">
        <v>3065</v>
      </c>
      <c r="I104" s="15">
        <v>80</v>
      </c>
      <c r="J104" s="15">
        <v>58</v>
      </c>
      <c r="K104" s="15">
        <v>35</v>
      </c>
      <c r="L104" s="15">
        <v>17</v>
      </c>
      <c r="M104" s="79">
        <v>40.6</v>
      </c>
      <c r="N104" s="94">
        <v>40.6</v>
      </c>
      <c r="O104" s="63">
        <v>2530</v>
      </c>
      <c r="P104" s="64">
        <f>Table22457891011234567891011121314151617181920212223242526272829303132333438244454647484950515253626364656667686970345678910[[#This Row],[PEMBULATAN]]*O104</f>
        <v>102718</v>
      </c>
    </row>
    <row r="105" spans="1:16" ht="26.25" customHeight="1" x14ac:dyDescent="0.2">
      <c r="A105" s="13"/>
      <c r="B105" s="73"/>
      <c r="C105" s="71" t="s">
        <v>2914</v>
      </c>
      <c r="D105" s="76" t="s">
        <v>56</v>
      </c>
      <c r="E105" s="12">
        <v>44526</v>
      </c>
      <c r="F105" s="74" t="s">
        <v>1971</v>
      </c>
      <c r="G105" s="12">
        <v>44532</v>
      </c>
      <c r="H105" s="75" t="s">
        <v>3065</v>
      </c>
      <c r="I105" s="15">
        <v>60</v>
      </c>
      <c r="J105" s="15">
        <v>57</v>
      </c>
      <c r="K105" s="15">
        <v>24</v>
      </c>
      <c r="L105" s="15">
        <v>11</v>
      </c>
      <c r="M105" s="79">
        <v>20.52</v>
      </c>
      <c r="N105" s="94">
        <v>20.52</v>
      </c>
      <c r="O105" s="63">
        <v>2530</v>
      </c>
      <c r="P105" s="64">
        <f>Table22457891011234567891011121314151617181920212223242526272829303132333438244454647484950515253626364656667686970345678910[[#This Row],[PEMBULATAN]]*O105</f>
        <v>51915.6</v>
      </c>
    </row>
    <row r="106" spans="1:16" ht="26.25" customHeight="1" x14ac:dyDescent="0.2">
      <c r="A106" s="13"/>
      <c r="B106" s="73"/>
      <c r="C106" s="71" t="s">
        <v>2915</v>
      </c>
      <c r="D106" s="76" t="s">
        <v>56</v>
      </c>
      <c r="E106" s="12">
        <v>44526</v>
      </c>
      <c r="F106" s="74" t="s">
        <v>1971</v>
      </c>
      <c r="G106" s="12">
        <v>44532</v>
      </c>
      <c r="H106" s="75" t="s">
        <v>3065</v>
      </c>
      <c r="I106" s="15">
        <v>65</v>
      </c>
      <c r="J106" s="15">
        <v>37</v>
      </c>
      <c r="K106" s="15">
        <v>12</v>
      </c>
      <c r="L106" s="15">
        <v>8</v>
      </c>
      <c r="M106" s="79">
        <v>7.2149999999999999</v>
      </c>
      <c r="N106" s="94">
        <v>8</v>
      </c>
      <c r="O106" s="63">
        <v>2530</v>
      </c>
      <c r="P106" s="64">
        <f>Table22457891011234567891011121314151617181920212223242526272829303132333438244454647484950515253626364656667686970345678910[[#This Row],[PEMBULATAN]]*O106</f>
        <v>20240</v>
      </c>
    </row>
    <row r="107" spans="1:16" ht="26.25" customHeight="1" x14ac:dyDescent="0.2">
      <c r="A107" s="13"/>
      <c r="B107" s="73"/>
      <c r="C107" s="71" t="s">
        <v>2916</v>
      </c>
      <c r="D107" s="76" t="s">
        <v>56</v>
      </c>
      <c r="E107" s="12">
        <v>44526</v>
      </c>
      <c r="F107" s="74" t="s">
        <v>1971</v>
      </c>
      <c r="G107" s="12">
        <v>44532</v>
      </c>
      <c r="H107" s="75" t="s">
        <v>3065</v>
      </c>
      <c r="I107" s="15">
        <v>111</v>
      </c>
      <c r="J107" s="15">
        <v>87</v>
      </c>
      <c r="K107" s="15">
        <v>37</v>
      </c>
      <c r="L107" s="15">
        <v>27</v>
      </c>
      <c r="M107" s="79">
        <v>89.327250000000006</v>
      </c>
      <c r="N107" s="94">
        <v>90</v>
      </c>
      <c r="O107" s="63">
        <v>2530</v>
      </c>
      <c r="P107" s="64">
        <f>Table22457891011234567891011121314151617181920212223242526272829303132333438244454647484950515253626364656667686970345678910[[#This Row],[PEMBULATAN]]*O107</f>
        <v>227700</v>
      </c>
    </row>
    <row r="108" spans="1:16" ht="26.25" customHeight="1" x14ac:dyDescent="0.2">
      <c r="A108" s="13"/>
      <c r="B108" s="73"/>
      <c r="C108" s="71" t="s">
        <v>2917</v>
      </c>
      <c r="D108" s="76" t="s">
        <v>56</v>
      </c>
      <c r="E108" s="12">
        <v>44526</v>
      </c>
      <c r="F108" s="74" t="s">
        <v>1971</v>
      </c>
      <c r="G108" s="12">
        <v>44532</v>
      </c>
      <c r="H108" s="75" t="s">
        <v>3065</v>
      </c>
      <c r="I108" s="15">
        <v>100</v>
      </c>
      <c r="J108" s="15">
        <v>64</v>
      </c>
      <c r="K108" s="15">
        <v>37</v>
      </c>
      <c r="L108" s="15">
        <v>28</v>
      </c>
      <c r="M108" s="79">
        <v>59.2</v>
      </c>
      <c r="N108" s="94">
        <v>59.2</v>
      </c>
      <c r="O108" s="63">
        <v>2530</v>
      </c>
      <c r="P108" s="64">
        <f>Table22457891011234567891011121314151617181920212223242526272829303132333438244454647484950515253626364656667686970345678910[[#This Row],[PEMBULATAN]]*O108</f>
        <v>149776</v>
      </c>
    </row>
    <row r="109" spans="1:16" ht="26.25" customHeight="1" x14ac:dyDescent="0.2">
      <c r="A109" s="13"/>
      <c r="B109" s="73"/>
      <c r="C109" s="71" t="s">
        <v>2918</v>
      </c>
      <c r="D109" s="76" t="s">
        <v>56</v>
      </c>
      <c r="E109" s="12">
        <v>44526</v>
      </c>
      <c r="F109" s="74" t="s">
        <v>1971</v>
      </c>
      <c r="G109" s="12">
        <v>44532</v>
      </c>
      <c r="H109" s="75" t="s">
        <v>3065</v>
      </c>
      <c r="I109" s="15">
        <v>28</v>
      </c>
      <c r="J109" s="15">
        <v>17</v>
      </c>
      <c r="K109" s="15">
        <v>24</v>
      </c>
      <c r="L109" s="15">
        <v>6</v>
      </c>
      <c r="M109" s="79">
        <v>2.8559999999999999</v>
      </c>
      <c r="N109" s="94">
        <v>6</v>
      </c>
      <c r="O109" s="63">
        <v>2530</v>
      </c>
      <c r="P109" s="64">
        <f>Table22457891011234567891011121314151617181920212223242526272829303132333438244454647484950515253626364656667686970345678910[[#This Row],[PEMBULATAN]]*O109</f>
        <v>15180</v>
      </c>
    </row>
    <row r="110" spans="1:16" ht="26.25" customHeight="1" x14ac:dyDescent="0.2">
      <c r="A110" s="13"/>
      <c r="B110" s="73"/>
      <c r="C110" s="71" t="s">
        <v>2919</v>
      </c>
      <c r="D110" s="76" t="s">
        <v>56</v>
      </c>
      <c r="E110" s="12">
        <v>44526</v>
      </c>
      <c r="F110" s="74" t="s">
        <v>1971</v>
      </c>
      <c r="G110" s="12">
        <v>44532</v>
      </c>
      <c r="H110" s="75" t="s">
        <v>3065</v>
      </c>
      <c r="I110" s="15">
        <v>122</v>
      </c>
      <c r="J110" s="15">
        <v>30</v>
      </c>
      <c r="K110" s="15">
        <v>27</v>
      </c>
      <c r="L110" s="15">
        <v>15</v>
      </c>
      <c r="M110" s="79">
        <v>24.704999999999998</v>
      </c>
      <c r="N110" s="94">
        <v>24.704999999999998</v>
      </c>
      <c r="O110" s="63">
        <v>2530</v>
      </c>
      <c r="P110" s="64">
        <f>Table22457891011234567891011121314151617181920212223242526272829303132333438244454647484950515253626364656667686970345678910[[#This Row],[PEMBULATAN]]*O110</f>
        <v>62503.649999999994</v>
      </c>
    </row>
    <row r="111" spans="1:16" ht="26.25" customHeight="1" x14ac:dyDescent="0.2">
      <c r="A111" s="13"/>
      <c r="B111" s="73"/>
      <c r="C111" s="71" t="s">
        <v>2920</v>
      </c>
      <c r="D111" s="76" t="s">
        <v>56</v>
      </c>
      <c r="E111" s="12">
        <v>44526</v>
      </c>
      <c r="F111" s="74" t="s">
        <v>1971</v>
      </c>
      <c r="G111" s="12">
        <v>44532</v>
      </c>
      <c r="H111" s="75" t="s">
        <v>3065</v>
      </c>
      <c r="I111" s="15">
        <v>144</v>
      </c>
      <c r="J111" s="15">
        <v>24</v>
      </c>
      <c r="K111" s="15">
        <v>10</v>
      </c>
      <c r="L111" s="15">
        <v>2</v>
      </c>
      <c r="M111" s="79">
        <v>8.64</v>
      </c>
      <c r="N111" s="94">
        <v>8.64</v>
      </c>
      <c r="O111" s="63">
        <v>2530</v>
      </c>
      <c r="P111" s="64">
        <f>Table22457891011234567891011121314151617181920212223242526272829303132333438244454647484950515253626364656667686970345678910[[#This Row],[PEMBULATAN]]*O111</f>
        <v>21859.200000000001</v>
      </c>
    </row>
    <row r="112" spans="1:16" ht="26.25" customHeight="1" x14ac:dyDescent="0.2">
      <c r="A112" s="13"/>
      <c r="B112" s="73"/>
      <c r="C112" s="71" t="s">
        <v>2921</v>
      </c>
      <c r="D112" s="76" t="s">
        <v>56</v>
      </c>
      <c r="E112" s="12">
        <v>44526</v>
      </c>
      <c r="F112" s="74" t="s">
        <v>1971</v>
      </c>
      <c r="G112" s="12">
        <v>44532</v>
      </c>
      <c r="H112" s="75" t="s">
        <v>3065</v>
      </c>
      <c r="I112" s="15">
        <v>145</v>
      </c>
      <c r="J112" s="15">
        <v>33</v>
      </c>
      <c r="K112" s="15">
        <v>30</v>
      </c>
      <c r="L112" s="15">
        <v>20</v>
      </c>
      <c r="M112" s="79">
        <v>35.887500000000003</v>
      </c>
      <c r="N112" s="94">
        <v>35.887500000000003</v>
      </c>
      <c r="O112" s="63">
        <v>2530</v>
      </c>
      <c r="P112" s="64">
        <f>Table22457891011234567891011121314151617181920212223242526272829303132333438244454647484950515253626364656667686970345678910[[#This Row],[PEMBULATAN]]*O112</f>
        <v>90795.375</v>
      </c>
    </row>
    <row r="113" spans="1:16" ht="26.25" customHeight="1" x14ac:dyDescent="0.2">
      <c r="A113" s="13"/>
      <c r="B113" s="73"/>
      <c r="C113" s="71" t="s">
        <v>2922</v>
      </c>
      <c r="D113" s="76" t="s">
        <v>56</v>
      </c>
      <c r="E113" s="12">
        <v>44526</v>
      </c>
      <c r="F113" s="74" t="s">
        <v>1971</v>
      </c>
      <c r="G113" s="12">
        <v>44532</v>
      </c>
      <c r="H113" s="75" t="s">
        <v>3065</v>
      </c>
      <c r="I113" s="15">
        <v>46</v>
      </c>
      <c r="J113" s="15">
        <v>46</v>
      </c>
      <c r="K113" s="15">
        <v>20</v>
      </c>
      <c r="L113" s="15">
        <v>6</v>
      </c>
      <c r="M113" s="79">
        <v>10.58</v>
      </c>
      <c r="N113" s="94">
        <v>10.58</v>
      </c>
      <c r="O113" s="63">
        <v>2530</v>
      </c>
      <c r="P113" s="64">
        <f>Table22457891011234567891011121314151617181920212223242526272829303132333438244454647484950515253626364656667686970345678910[[#This Row],[PEMBULATAN]]*O113</f>
        <v>26767.4</v>
      </c>
    </row>
    <row r="114" spans="1:16" ht="26.25" customHeight="1" x14ac:dyDescent="0.2">
      <c r="A114" s="13"/>
      <c r="B114" s="73"/>
      <c r="C114" s="71" t="s">
        <v>2923</v>
      </c>
      <c r="D114" s="76" t="s">
        <v>56</v>
      </c>
      <c r="E114" s="12">
        <v>44526</v>
      </c>
      <c r="F114" s="74" t="s">
        <v>1971</v>
      </c>
      <c r="G114" s="12">
        <v>44532</v>
      </c>
      <c r="H114" s="75" t="s">
        <v>3065</v>
      </c>
      <c r="I114" s="15">
        <v>104</v>
      </c>
      <c r="J114" s="15">
        <v>60</v>
      </c>
      <c r="K114" s="15">
        <v>27</v>
      </c>
      <c r="L114" s="15">
        <v>16</v>
      </c>
      <c r="M114" s="79">
        <v>42.12</v>
      </c>
      <c r="N114" s="94">
        <v>42.12</v>
      </c>
      <c r="O114" s="63">
        <v>2530</v>
      </c>
      <c r="P114" s="64">
        <f>Table22457891011234567891011121314151617181920212223242526272829303132333438244454647484950515253626364656667686970345678910[[#This Row],[PEMBULATAN]]*O114</f>
        <v>106563.59999999999</v>
      </c>
    </row>
    <row r="115" spans="1:16" ht="26.25" customHeight="1" x14ac:dyDescent="0.2">
      <c r="A115" s="13"/>
      <c r="B115" s="73"/>
      <c r="C115" s="71" t="s">
        <v>2924</v>
      </c>
      <c r="D115" s="76" t="s">
        <v>56</v>
      </c>
      <c r="E115" s="12">
        <v>44526</v>
      </c>
      <c r="F115" s="74" t="s">
        <v>1971</v>
      </c>
      <c r="G115" s="12">
        <v>44532</v>
      </c>
      <c r="H115" s="75" t="s">
        <v>3065</v>
      </c>
      <c r="I115" s="15">
        <v>70</v>
      </c>
      <c r="J115" s="15">
        <v>40</v>
      </c>
      <c r="K115" s="15">
        <v>35</v>
      </c>
      <c r="L115" s="15">
        <v>12</v>
      </c>
      <c r="M115" s="79">
        <v>24.5</v>
      </c>
      <c r="N115" s="94">
        <v>26</v>
      </c>
      <c r="O115" s="63">
        <v>2530</v>
      </c>
      <c r="P115" s="64">
        <f>Table22457891011234567891011121314151617181920212223242526272829303132333438244454647484950515253626364656667686970345678910[[#This Row],[PEMBULATAN]]*O115</f>
        <v>65780</v>
      </c>
    </row>
    <row r="116" spans="1:16" ht="26.25" customHeight="1" x14ac:dyDescent="0.2">
      <c r="A116" s="13"/>
      <c r="B116" s="73"/>
      <c r="C116" s="71" t="s">
        <v>2925</v>
      </c>
      <c r="D116" s="76" t="s">
        <v>56</v>
      </c>
      <c r="E116" s="12">
        <v>44526</v>
      </c>
      <c r="F116" s="74" t="s">
        <v>1971</v>
      </c>
      <c r="G116" s="12">
        <v>44532</v>
      </c>
      <c r="H116" s="75" t="s">
        <v>3065</v>
      </c>
      <c r="I116" s="15">
        <v>88</v>
      </c>
      <c r="J116" s="15">
        <v>52</v>
      </c>
      <c r="K116" s="15">
        <v>33</v>
      </c>
      <c r="L116" s="15">
        <v>21</v>
      </c>
      <c r="M116" s="79">
        <v>37.752000000000002</v>
      </c>
      <c r="N116" s="94">
        <v>37.752000000000002</v>
      </c>
      <c r="O116" s="63">
        <v>2530</v>
      </c>
      <c r="P116" s="64">
        <f>Table22457891011234567891011121314151617181920212223242526272829303132333438244454647484950515253626364656667686970345678910[[#This Row],[PEMBULATAN]]*O116</f>
        <v>95512.560000000012</v>
      </c>
    </row>
    <row r="117" spans="1:16" ht="26.25" customHeight="1" x14ac:dyDescent="0.2">
      <c r="A117" s="13"/>
      <c r="B117" s="73"/>
      <c r="C117" s="71" t="s">
        <v>2926</v>
      </c>
      <c r="D117" s="76" t="s">
        <v>56</v>
      </c>
      <c r="E117" s="12">
        <v>44526</v>
      </c>
      <c r="F117" s="74" t="s">
        <v>1971</v>
      </c>
      <c r="G117" s="12">
        <v>44532</v>
      </c>
      <c r="H117" s="75" t="s">
        <v>3065</v>
      </c>
      <c r="I117" s="15">
        <v>97</v>
      </c>
      <c r="J117" s="15">
        <v>67</v>
      </c>
      <c r="K117" s="15">
        <v>34</v>
      </c>
      <c r="L117" s="15">
        <v>16</v>
      </c>
      <c r="M117" s="79">
        <v>55.241500000000002</v>
      </c>
      <c r="N117" s="94">
        <v>55.241500000000002</v>
      </c>
      <c r="O117" s="63">
        <v>2530</v>
      </c>
      <c r="P117" s="64">
        <f>Table22457891011234567891011121314151617181920212223242526272829303132333438244454647484950515253626364656667686970345678910[[#This Row],[PEMBULATAN]]*O117</f>
        <v>139760.995</v>
      </c>
    </row>
    <row r="118" spans="1:16" ht="26.25" customHeight="1" x14ac:dyDescent="0.2">
      <c r="A118" s="13"/>
      <c r="B118" s="73"/>
      <c r="C118" s="71" t="s">
        <v>2927</v>
      </c>
      <c r="D118" s="76" t="s">
        <v>56</v>
      </c>
      <c r="E118" s="12">
        <v>44526</v>
      </c>
      <c r="F118" s="74" t="s">
        <v>1971</v>
      </c>
      <c r="G118" s="12">
        <v>44532</v>
      </c>
      <c r="H118" s="75" t="s">
        <v>3065</v>
      </c>
      <c r="I118" s="15">
        <v>37</v>
      </c>
      <c r="J118" s="15">
        <v>30</v>
      </c>
      <c r="K118" s="15">
        <v>27</v>
      </c>
      <c r="L118" s="15">
        <v>8</v>
      </c>
      <c r="M118" s="79">
        <v>7.4924999999999997</v>
      </c>
      <c r="N118" s="94">
        <v>9</v>
      </c>
      <c r="O118" s="63">
        <v>2530</v>
      </c>
      <c r="P118" s="64">
        <f>Table22457891011234567891011121314151617181920212223242526272829303132333438244454647484950515253626364656667686970345678910[[#This Row],[PEMBULATAN]]*O118</f>
        <v>22770</v>
      </c>
    </row>
    <row r="119" spans="1:16" ht="26.25" customHeight="1" x14ac:dyDescent="0.2">
      <c r="A119" s="13"/>
      <c r="B119" s="73"/>
      <c r="C119" s="71" t="s">
        <v>2928</v>
      </c>
      <c r="D119" s="76" t="s">
        <v>56</v>
      </c>
      <c r="E119" s="12">
        <v>44526</v>
      </c>
      <c r="F119" s="74" t="s">
        <v>1971</v>
      </c>
      <c r="G119" s="12">
        <v>44532</v>
      </c>
      <c r="H119" s="75" t="s">
        <v>3065</v>
      </c>
      <c r="I119" s="15">
        <v>42</v>
      </c>
      <c r="J119" s="15">
        <v>30</v>
      </c>
      <c r="K119" s="15">
        <v>27</v>
      </c>
      <c r="L119" s="15">
        <v>4</v>
      </c>
      <c r="M119" s="79">
        <v>8.5050000000000008</v>
      </c>
      <c r="N119" s="94">
        <v>8.5050000000000008</v>
      </c>
      <c r="O119" s="63">
        <v>2530</v>
      </c>
      <c r="P119" s="64">
        <f>Table22457891011234567891011121314151617181920212223242526272829303132333438244454647484950515253626364656667686970345678910[[#This Row],[PEMBULATAN]]*O119</f>
        <v>21517.65</v>
      </c>
    </row>
    <row r="120" spans="1:16" ht="26.25" customHeight="1" x14ac:dyDescent="0.2">
      <c r="A120" s="13"/>
      <c r="B120" s="73"/>
      <c r="C120" s="71" t="s">
        <v>2929</v>
      </c>
      <c r="D120" s="76" t="s">
        <v>56</v>
      </c>
      <c r="E120" s="12">
        <v>44526</v>
      </c>
      <c r="F120" s="74" t="s">
        <v>1971</v>
      </c>
      <c r="G120" s="12">
        <v>44532</v>
      </c>
      <c r="H120" s="75" t="s">
        <v>3065</v>
      </c>
      <c r="I120" s="15">
        <v>60</v>
      </c>
      <c r="J120" s="15">
        <v>30</v>
      </c>
      <c r="K120" s="15">
        <v>16</v>
      </c>
      <c r="L120" s="15">
        <v>20</v>
      </c>
      <c r="M120" s="79">
        <v>7.2</v>
      </c>
      <c r="N120" s="94">
        <v>20</v>
      </c>
      <c r="O120" s="63">
        <v>2530</v>
      </c>
      <c r="P120" s="64">
        <f>Table22457891011234567891011121314151617181920212223242526272829303132333438244454647484950515253626364656667686970345678910[[#This Row],[PEMBULATAN]]*O120</f>
        <v>50600</v>
      </c>
    </row>
    <row r="121" spans="1:16" ht="26.25" customHeight="1" x14ac:dyDescent="0.2">
      <c r="A121" s="13"/>
      <c r="B121" s="73"/>
      <c r="C121" s="71" t="s">
        <v>2930</v>
      </c>
      <c r="D121" s="76" t="s">
        <v>56</v>
      </c>
      <c r="E121" s="12">
        <v>44526</v>
      </c>
      <c r="F121" s="74" t="s">
        <v>1971</v>
      </c>
      <c r="G121" s="12">
        <v>44532</v>
      </c>
      <c r="H121" s="75" t="s">
        <v>3065</v>
      </c>
      <c r="I121" s="15">
        <v>40</v>
      </c>
      <c r="J121" s="15">
        <v>30</v>
      </c>
      <c r="K121" s="15">
        <v>20</v>
      </c>
      <c r="L121" s="15">
        <v>9</v>
      </c>
      <c r="M121" s="79">
        <v>6</v>
      </c>
      <c r="N121" s="94">
        <v>9</v>
      </c>
      <c r="O121" s="63">
        <v>2530</v>
      </c>
      <c r="P121" s="64">
        <f>Table22457891011234567891011121314151617181920212223242526272829303132333438244454647484950515253626364656667686970345678910[[#This Row],[PEMBULATAN]]*O121</f>
        <v>22770</v>
      </c>
    </row>
    <row r="122" spans="1:16" ht="26.25" customHeight="1" x14ac:dyDescent="0.2">
      <c r="A122" s="13"/>
      <c r="B122" s="73"/>
      <c r="C122" s="71" t="s">
        <v>2931</v>
      </c>
      <c r="D122" s="76" t="s">
        <v>56</v>
      </c>
      <c r="E122" s="12">
        <v>44526</v>
      </c>
      <c r="F122" s="74" t="s">
        <v>1971</v>
      </c>
      <c r="G122" s="12">
        <v>44532</v>
      </c>
      <c r="H122" s="75" t="s">
        <v>3065</v>
      </c>
      <c r="I122" s="15">
        <v>95</v>
      </c>
      <c r="J122" s="15">
        <v>66</v>
      </c>
      <c r="K122" s="15">
        <v>26</v>
      </c>
      <c r="L122" s="15">
        <v>16</v>
      </c>
      <c r="M122" s="79">
        <v>40.755000000000003</v>
      </c>
      <c r="N122" s="94">
        <v>40.755000000000003</v>
      </c>
      <c r="O122" s="63">
        <v>2530</v>
      </c>
      <c r="P122" s="64">
        <f>Table22457891011234567891011121314151617181920212223242526272829303132333438244454647484950515253626364656667686970345678910[[#This Row],[PEMBULATAN]]*O122</f>
        <v>103110.15000000001</v>
      </c>
    </row>
    <row r="123" spans="1:16" ht="26.25" customHeight="1" x14ac:dyDescent="0.2">
      <c r="A123" s="13"/>
      <c r="B123" s="73"/>
      <c r="C123" s="71" t="s">
        <v>2932</v>
      </c>
      <c r="D123" s="76" t="s">
        <v>56</v>
      </c>
      <c r="E123" s="12">
        <v>44526</v>
      </c>
      <c r="F123" s="74" t="s">
        <v>1971</v>
      </c>
      <c r="G123" s="12">
        <v>44532</v>
      </c>
      <c r="H123" s="75" t="s">
        <v>3065</v>
      </c>
      <c r="I123" s="15">
        <v>95</v>
      </c>
      <c r="J123" s="15">
        <v>56</v>
      </c>
      <c r="K123" s="15">
        <v>22</v>
      </c>
      <c r="L123" s="15">
        <v>19</v>
      </c>
      <c r="M123" s="79">
        <v>29.26</v>
      </c>
      <c r="N123" s="94">
        <v>29.26</v>
      </c>
      <c r="O123" s="63">
        <v>2530</v>
      </c>
      <c r="P123" s="64">
        <f>Table22457891011234567891011121314151617181920212223242526272829303132333438244454647484950515253626364656667686970345678910[[#This Row],[PEMBULATAN]]*O123</f>
        <v>74027.8</v>
      </c>
    </row>
    <row r="124" spans="1:16" ht="26.25" customHeight="1" x14ac:dyDescent="0.2">
      <c r="A124" s="13"/>
      <c r="B124" s="73"/>
      <c r="C124" s="71" t="s">
        <v>2933</v>
      </c>
      <c r="D124" s="76" t="s">
        <v>56</v>
      </c>
      <c r="E124" s="12">
        <v>44526</v>
      </c>
      <c r="F124" s="74" t="s">
        <v>1971</v>
      </c>
      <c r="G124" s="12">
        <v>44532</v>
      </c>
      <c r="H124" s="75" t="s">
        <v>3065</v>
      </c>
      <c r="I124" s="15">
        <v>115</v>
      </c>
      <c r="J124" s="15">
        <v>60</v>
      </c>
      <c r="K124" s="15">
        <v>44</v>
      </c>
      <c r="L124" s="15">
        <v>23</v>
      </c>
      <c r="M124" s="79">
        <v>75.900000000000006</v>
      </c>
      <c r="N124" s="94">
        <v>75.900000000000006</v>
      </c>
      <c r="O124" s="63">
        <v>2530</v>
      </c>
      <c r="P124" s="64">
        <f>Table22457891011234567891011121314151617181920212223242526272829303132333438244454647484950515253626364656667686970345678910[[#This Row],[PEMBULATAN]]*O124</f>
        <v>192027</v>
      </c>
    </row>
    <row r="125" spans="1:16" ht="26.25" customHeight="1" x14ac:dyDescent="0.2">
      <c r="A125" s="13"/>
      <c r="B125" s="73"/>
      <c r="C125" s="71" t="s">
        <v>2934</v>
      </c>
      <c r="D125" s="76" t="s">
        <v>56</v>
      </c>
      <c r="E125" s="12">
        <v>44526</v>
      </c>
      <c r="F125" s="74" t="s">
        <v>1971</v>
      </c>
      <c r="G125" s="12">
        <v>44532</v>
      </c>
      <c r="H125" s="75" t="s">
        <v>3065</v>
      </c>
      <c r="I125" s="15">
        <v>97</v>
      </c>
      <c r="J125" s="15">
        <v>67</v>
      </c>
      <c r="K125" s="15">
        <v>42</v>
      </c>
      <c r="L125" s="15">
        <v>18</v>
      </c>
      <c r="M125" s="79">
        <v>68.239500000000007</v>
      </c>
      <c r="N125" s="94">
        <v>68.239500000000007</v>
      </c>
      <c r="O125" s="63">
        <v>2530</v>
      </c>
      <c r="P125" s="64">
        <f>Table22457891011234567891011121314151617181920212223242526272829303132333438244454647484950515253626364656667686970345678910[[#This Row],[PEMBULATAN]]*O125</f>
        <v>172645.93500000003</v>
      </c>
    </row>
    <row r="126" spans="1:16" ht="26.25" customHeight="1" x14ac:dyDescent="0.2">
      <c r="A126" s="13"/>
      <c r="B126" s="73"/>
      <c r="C126" s="71" t="s">
        <v>2935</v>
      </c>
      <c r="D126" s="76" t="s">
        <v>56</v>
      </c>
      <c r="E126" s="12">
        <v>44526</v>
      </c>
      <c r="F126" s="74" t="s">
        <v>1971</v>
      </c>
      <c r="G126" s="12">
        <v>44532</v>
      </c>
      <c r="H126" s="75" t="s">
        <v>3065</v>
      </c>
      <c r="I126" s="15">
        <v>96</v>
      </c>
      <c r="J126" s="15">
        <v>67</v>
      </c>
      <c r="K126" s="15">
        <v>22</v>
      </c>
      <c r="L126" s="15">
        <v>12</v>
      </c>
      <c r="M126" s="79">
        <v>35.375999999999998</v>
      </c>
      <c r="N126" s="94">
        <v>36</v>
      </c>
      <c r="O126" s="63">
        <v>2530</v>
      </c>
      <c r="P126" s="64">
        <f>Table22457891011234567891011121314151617181920212223242526272829303132333438244454647484950515253626364656667686970345678910[[#This Row],[PEMBULATAN]]*O126</f>
        <v>91080</v>
      </c>
    </row>
    <row r="127" spans="1:16" ht="26.25" customHeight="1" x14ac:dyDescent="0.2">
      <c r="A127" s="13"/>
      <c r="B127" s="73"/>
      <c r="C127" s="71" t="s">
        <v>2936</v>
      </c>
      <c r="D127" s="76" t="s">
        <v>56</v>
      </c>
      <c r="E127" s="12">
        <v>44526</v>
      </c>
      <c r="F127" s="74" t="s">
        <v>1971</v>
      </c>
      <c r="G127" s="12">
        <v>44532</v>
      </c>
      <c r="H127" s="75" t="s">
        <v>3065</v>
      </c>
      <c r="I127" s="15">
        <v>65</v>
      </c>
      <c r="J127" s="15">
        <v>57</v>
      </c>
      <c r="K127" s="15">
        <v>28</v>
      </c>
      <c r="L127" s="15">
        <v>13</v>
      </c>
      <c r="M127" s="79">
        <v>25.934999999999999</v>
      </c>
      <c r="N127" s="94">
        <v>25.934999999999999</v>
      </c>
      <c r="O127" s="63">
        <v>2530</v>
      </c>
      <c r="P127" s="64">
        <f>Table22457891011234567891011121314151617181920212223242526272829303132333438244454647484950515253626364656667686970345678910[[#This Row],[PEMBULATAN]]*O127</f>
        <v>65615.55</v>
      </c>
    </row>
    <row r="128" spans="1:16" ht="26.25" customHeight="1" x14ac:dyDescent="0.2">
      <c r="A128" s="13"/>
      <c r="B128" s="73"/>
      <c r="C128" s="71" t="s">
        <v>2937</v>
      </c>
      <c r="D128" s="76" t="s">
        <v>56</v>
      </c>
      <c r="E128" s="12">
        <v>44526</v>
      </c>
      <c r="F128" s="74" t="s">
        <v>1971</v>
      </c>
      <c r="G128" s="12">
        <v>44532</v>
      </c>
      <c r="H128" s="75" t="s">
        <v>3065</v>
      </c>
      <c r="I128" s="15">
        <v>60</v>
      </c>
      <c r="J128" s="15">
        <v>30</v>
      </c>
      <c r="K128" s="15">
        <v>40</v>
      </c>
      <c r="L128" s="15">
        <v>28</v>
      </c>
      <c r="M128" s="79">
        <v>18</v>
      </c>
      <c r="N128" s="94">
        <v>28</v>
      </c>
      <c r="O128" s="63">
        <v>2530</v>
      </c>
      <c r="P128" s="64">
        <f>Table22457891011234567891011121314151617181920212223242526272829303132333438244454647484950515253626364656667686970345678910[[#This Row],[PEMBULATAN]]*O128</f>
        <v>70840</v>
      </c>
    </row>
    <row r="129" spans="1:16" ht="26.25" customHeight="1" x14ac:dyDescent="0.2">
      <c r="A129" s="13"/>
      <c r="B129" s="73"/>
      <c r="C129" s="71" t="s">
        <v>2938</v>
      </c>
      <c r="D129" s="76" t="s">
        <v>56</v>
      </c>
      <c r="E129" s="12">
        <v>44526</v>
      </c>
      <c r="F129" s="74" t="s">
        <v>1971</v>
      </c>
      <c r="G129" s="12">
        <v>44532</v>
      </c>
      <c r="H129" s="75" t="s">
        <v>3065</v>
      </c>
      <c r="I129" s="15">
        <v>76</v>
      </c>
      <c r="J129" s="15">
        <v>55</v>
      </c>
      <c r="K129" s="15">
        <v>31</v>
      </c>
      <c r="L129" s="15">
        <v>4</v>
      </c>
      <c r="M129" s="79">
        <v>32.395000000000003</v>
      </c>
      <c r="N129" s="94">
        <v>33</v>
      </c>
      <c r="O129" s="63">
        <v>2530</v>
      </c>
      <c r="P129" s="64">
        <f>Table22457891011234567891011121314151617181920212223242526272829303132333438244454647484950515253626364656667686970345678910[[#This Row],[PEMBULATAN]]*O129</f>
        <v>83490</v>
      </c>
    </row>
    <row r="130" spans="1:16" ht="26.25" customHeight="1" x14ac:dyDescent="0.2">
      <c r="A130" s="13"/>
      <c r="B130" s="73"/>
      <c r="C130" s="71" t="s">
        <v>2939</v>
      </c>
      <c r="D130" s="76" t="s">
        <v>56</v>
      </c>
      <c r="E130" s="12">
        <v>44526</v>
      </c>
      <c r="F130" s="74" t="s">
        <v>1971</v>
      </c>
      <c r="G130" s="12">
        <v>44532</v>
      </c>
      <c r="H130" s="75" t="s">
        <v>3065</v>
      </c>
      <c r="I130" s="15">
        <v>38</v>
      </c>
      <c r="J130" s="15">
        <v>45</v>
      </c>
      <c r="K130" s="15">
        <v>52</v>
      </c>
      <c r="L130" s="15">
        <v>14</v>
      </c>
      <c r="M130" s="79">
        <v>22.23</v>
      </c>
      <c r="N130" s="94">
        <v>22.23</v>
      </c>
      <c r="O130" s="63">
        <v>2530</v>
      </c>
      <c r="P130" s="64">
        <f>Table22457891011234567891011121314151617181920212223242526272829303132333438244454647484950515253626364656667686970345678910[[#This Row],[PEMBULATAN]]*O130</f>
        <v>56241.9</v>
      </c>
    </row>
    <row r="131" spans="1:16" ht="26.25" customHeight="1" x14ac:dyDescent="0.2">
      <c r="A131" s="13"/>
      <c r="B131" s="73"/>
      <c r="C131" s="71" t="s">
        <v>2940</v>
      </c>
      <c r="D131" s="76" t="s">
        <v>56</v>
      </c>
      <c r="E131" s="12">
        <v>44526</v>
      </c>
      <c r="F131" s="74" t="s">
        <v>1971</v>
      </c>
      <c r="G131" s="12">
        <v>44532</v>
      </c>
      <c r="H131" s="75" t="s">
        <v>3065</v>
      </c>
      <c r="I131" s="15">
        <v>83</v>
      </c>
      <c r="J131" s="15">
        <v>28</v>
      </c>
      <c r="K131" s="15">
        <v>10</v>
      </c>
      <c r="L131" s="15">
        <v>2</v>
      </c>
      <c r="M131" s="79">
        <v>5.81</v>
      </c>
      <c r="N131" s="94">
        <v>5.81</v>
      </c>
      <c r="O131" s="63">
        <v>2530</v>
      </c>
      <c r="P131" s="64">
        <f>Table22457891011234567891011121314151617181920212223242526272829303132333438244454647484950515253626364656667686970345678910[[#This Row],[PEMBULATAN]]*O131</f>
        <v>14699.3</v>
      </c>
    </row>
    <row r="132" spans="1:16" ht="26.25" customHeight="1" x14ac:dyDescent="0.2">
      <c r="A132" s="13"/>
      <c r="B132" s="73"/>
      <c r="C132" s="71" t="s">
        <v>2941</v>
      </c>
      <c r="D132" s="76" t="s">
        <v>56</v>
      </c>
      <c r="E132" s="12">
        <v>44526</v>
      </c>
      <c r="F132" s="74" t="s">
        <v>1971</v>
      </c>
      <c r="G132" s="12">
        <v>44532</v>
      </c>
      <c r="H132" s="75" t="s">
        <v>3065</v>
      </c>
      <c r="I132" s="15">
        <v>47</v>
      </c>
      <c r="J132" s="15">
        <v>27</v>
      </c>
      <c r="K132" s="15">
        <v>27</v>
      </c>
      <c r="L132" s="15">
        <v>5</v>
      </c>
      <c r="M132" s="79">
        <v>8.5657499999999995</v>
      </c>
      <c r="N132" s="94">
        <v>8.5657499999999995</v>
      </c>
      <c r="O132" s="63">
        <v>2530</v>
      </c>
      <c r="P132" s="64">
        <f>Table22457891011234567891011121314151617181920212223242526272829303132333438244454647484950515253626364656667686970345678910[[#This Row],[PEMBULATAN]]*O132</f>
        <v>21671.3475</v>
      </c>
    </row>
    <row r="133" spans="1:16" ht="26.25" customHeight="1" x14ac:dyDescent="0.2">
      <c r="A133" s="13"/>
      <c r="B133" s="73"/>
      <c r="C133" s="71" t="s">
        <v>2942</v>
      </c>
      <c r="D133" s="76" t="s">
        <v>56</v>
      </c>
      <c r="E133" s="12">
        <v>44526</v>
      </c>
      <c r="F133" s="74" t="s">
        <v>1971</v>
      </c>
      <c r="G133" s="12">
        <v>44532</v>
      </c>
      <c r="H133" s="75" t="s">
        <v>3065</v>
      </c>
      <c r="I133" s="15">
        <v>62</v>
      </c>
      <c r="J133" s="15">
        <v>40</v>
      </c>
      <c r="K133" s="15">
        <v>27</v>
      </c>
      <c r="L133" s="15">
        <v>2</v>
      </c>
      <c r="M133" s="79">
        <v>16.739999999999998</v>
      </c>
      <c r="N133" s="94">
        <v>16.739999999999998</v>
      </c>
      <c r="O133" s="63">
        <v>2530</v>
      </c>
      <c r="P133" s="64">
        <f>Table22457891011234567891011121314151617181920212223242526272829303132333438244454647484950515253626364656667686970345678910[[#This Row],[PEMBULATAN]]*O133</f>
        <v>42352.2</v>
      </c>
    </row>
    <row r="134" spans="1:16" ht="26.25" customHeight="1" x14ac:dyDescent="0.2">
      <c r="A134" s="13"/>
      <c r="B134" s="73"/>
      <c r="C134" s="71" t="s">
        <v>2943</v>
      </c>
      <c r="D134" s="76" t="s">
        <v>56</v>
      </c>
      <c r="E134" s="12">
        <v>44526</v>
      </c>
      <c r="F134" s="74" t="s">
        <v>1971</v>
      </c>
      <c r="G134" s="12">
        <v>44532</v>
      </c>
      <c r="H134" s="75" t="s">
        <v>3065</v>
      </c>
      <c r="I134" s="15">
        <v>45</v>
      </c>
      <c r="J134" s="15">
        <v>33</v>
      </c>
      <c r="K134" s="15">
        <v>30</v>
      </c>
      <c r="L134" s="15">
        <v>6</v>
      </c>
      <c r="M134" s="79">
        <v>11.137499999999999</v>
      </c>
      <c r="N134" s="94">
        <v>11.137499999999999</v>
      </c>
      <c r="O134" s="63">
        <v>2530</v>
      </c>
      <c r="P134" s="64">
        <f>Table22457891011234567891011121314151617181920212223242526272829303132333438244454647484950515253626364656667686970345678910[[#This Row],[PEMBULATAN]]*O134</f>
        <v>28177.875</v>
      </c>
    </row>
    <row r="135" spans="1:16" ht="26.25" customHeight="1" x14ac:dyDescent="0.2">
      <c r="A135" s="13"/>
      <c r="B135" s="73"/>
      <c r="C135" s="71" t="s">
        <v>2944</v>
      </c>
      <c r="D135" s="76" t="s">
        <v>56</v>
      </c>
      <c r="E135" s="12">
        <v>44526</v>
      </c>
      <c r="F135" s="74" t="s">
        <v>1971</v>
      </c>
      <c r="G135" s="12">
        <v>44532</v>
      </c>
      <c r="H135" s="75" t="s">
        <v>3065</v>
      </c>
      <c r="I135" s="15">
        <v>35</v>
      </c>
      <c r="J135" s="15">
        <v>32</v>
      </c>
      <c r="K135" s="15">
        <v>26</v>
      </c>
      <c r="L135" s="15">
        <v>6</v>
      </c>
      <c r="M135" s="79">
        <v>7.28</v>
      </c>
      <c r="N135" s="94">
        <v>7.28</v>
      </c>
      <c r="O135" s="63">
        <v>2530</v>
      </c>
      <c r="P135" s="64">
        <f>Table22457891011234567891011121314151617181920212223242526272829303132333438244454647484950515253626364656667686970345678910[[#This Row],[PEMBULATAN]]*O135</f>
        <v>18418.400000000001</v>
      </c>
    </row>
    <row r="136" spans="1:16" ht="26.25" customHeight="1" x14ac:dyDescent="0.2">
      <c r="A136" s="13"/>
      <c r="B136" s="73"/>
      <c r="C136" s="71" t="s">
        <v>2945</v>
      </c>
      <c r="D136" s="76" t="s">
        <v>56</v>
      </c>
      <c r="E136" s="12">
        <v>44526</v>
      </c>
      <c r="F136" s="74" t="s">
        <v>1971</v>
      </c>
      <c r="G136" s="12">
        <v>44532</v>
      </c>
      <c r="H136" s="75" t="s">
        <v>3065</v>
      </c>
      <c r="I136" s="15">
        <v>60</v>
      </c>
      <c r="J136" s="15">
        <v>42</v>
      </c>
      <c r="K136" s="15">
        <v>30</v>
      </c>
      <c r="L136" s="15">
        <v>6</v>
      </c>
      <c r="M136" s="79">
        <v>18.899999999999999</v>
      </c>
      <c r="N136" s="94">
        <v>18.899999999999999</v>
      </c>
      <c r="O136" s="63">
        <v>2530</v>
      </c>
      <c r="P136" s="64">
        <f>Table22457891011234567891011121314151617181920212223242526272829303132333438244454647484950515253626364656667686970345678910[[#This Row],[PEMBULATAN]]*O136</f>
        <v>47817</v>
      </c>
    </row>
    <row r="137" spans="1:16" ht="26.25" customHeight="1" x14ac:dyDescent="0.2">
      <c r="A137" s="13"/>
      <c r="B137" s="73"/>
      <c r="C137" s="71" t="s">
        <v>2946</v>
      </c>
      <c r="D137" s="76" t="s">
        <v>56</v>
      </c>
      <c r="E137" s="12">
        <v>44526</v>
      </c>
      <c r="F137" s="74" t="s">
        <v>1971</v>
      </c>
      <c r="G137" s="12">
        <v>44532</v>
      </c>
      <c r="H137" s="75" t="s">
        <v>3065</v>
      </c>
      <c r="I137" s="15">
        <v>58</v>
      </c>
      <c r="J137" s="15">
        <v>54</v>
      </c>
      <c r="K137" s="15">
        <v>38</v>
      </c>
      <c r="L137" s="15">
        <v>16</v>
      </c>
      <c r="M137" s="79">
        <v>29.754000000000001</v>
      </c>
      <c r="N137" s="94">
        <v>29.754000000000001</v>
      </c>
      <c r="O137" s="63">
        <v>2530</v>
      </c>
      <c r="P137" s="64">
        <f>Table22457891011234567891011121314151617181920212223242526272829303132333438244454647484950515253626364656667686970345678910[[#This Row],[PEMBULATAN]]*O137</f>
        <v>75277.62000000001</v>
      </c>
    </row>
    <row r="138" spans="1:16" ht="26.25" customHeight="1" x14ac:dyDescent="0.2">
      <c r="A138" s="13"/>
      <c r="B138" s="73"/>
      <c r="C138" s="71" t="s">
        <v>2947</v>
      </c>
      <c r="D138" s="76" t="s">
        <v>56</v>
      </c>
      <c r="E138" s="12">
        <v>44526</v>
      </c>
      <c r="F138" s="74" t="s">
        <v>1971</v>
      </c>
      <c r="G138" s="12">
        <v>44532</v>
      </c>
      <c r="H138" s="75" t="s">
        <v>3065</v>
      </c>
      <c r="I138" s="15">
        <v>83</v>
      </c>
      <c r="J138" s="15">
        <v>33</v>
      </c>
      <c r="K138" s="15">
        <v>40</v>
      </c>
      <c r="L138" s="15">
        <v>20</v>
      </c>
      <c r="M138" s="79">
        <v>27.39</v>
      </c>
      <c r="N138" s="94">
        <v>28</v>
      </c>
      <c r="O138" s="63">
        <v>2530</v>
      </c>
      <c r="P138" s="64">
        <f>Table22457891011234567891011121314151617181920212223242526272829303132333438244454647484950515253626364656667686970345678910[[#This Row],[PEMBULATAN]]*O138</f>
        <v>70840</v>
      </c>
    </row>
    <row r="139" spans="1:16" ht="26.25" customHeight="1" x14ac:dyDescent="0.2">
      <c r="A139" s="13"/>
      <c r="B139" s="73"/>
      <c r="C139" s="71" t="s">
        <v>2948</v>
      </c>
      <c r="D139" s="76" t="s">
        <v>56</v>
      </c>
      <c r="E139" s="12">
        <v>44526</v>
      </c>
      <c r="F139" s="74" t="s">
        <v>1971</v>
      </c>
      <c r="G139" s="12">
        <v>44532</v>
      </c>
      <c r="H139" s="75" t="s">
        <v>3065</v>
      </c>
      <c r="I139" s="15">
        <v>50</v>
      </c>
      <c r="J139" s="15">
        <v>30</v>
      </c>
      <c r="K139" s="15">
        <v>15</v>
      </c>
      <c r="L139" s="15">
        <v>6</v>
      </c>
      <c r="M139" s="79">
        <v>5.625</v>
      </c>
      <c r="N139" s="94">
        <v>6</v>
      </c>
      <c r="O139" s="63">
        <v>2530</v>
      </c>
      <c r="P139" s="64">
        <f>Table22457891011234567891011121314151617181920212223242526272829303132333438244454647484950515253626364656667686970345678910[[#This Row],[PEMBULATAN]]*O139</f>
        <v>15180</v>
      </c>
    </row>
    <row r="140" spans="1:16" ht="26.25" customHeight="1" x14ac:dyDescent="0.2">
      <c r="A140" s="13"/>
      <c r="B140" s="73"/>
      <c r="C140" s="71" t="s">
        <v>2949</v>
      </c>
      <c r="D140" s="76" t="s">
        <v>56</v>
      </c>
      <c r="E140" s="12">
        <v>44526</v>
      </c>
      <c r="F140" s="74" t="s">
        <v>1971</v>
      </c>
      <c r="G140" s="12">
        <v>44532</v>
      </c>
      <c r="H140" s="75" t="s">
        <v>3065</v>
      </c>
      <c r="I140" s="15">
        <v>82</v>
      </c>
      <c r="J140" s="15">
        <v>56</v>
      </c>
      <c r="K140" s="15">
        <v>36</v>
      </c>
      <c r="L140" s="15">
        <v>19</v>
      </c>
      <c r="M140" s="79">
        <v>41.328000000000003</v>
      </c>
      <c r="N140" s="94">
        <v>42</v>
      </c>
      <c r="O140" s="63">
        <v>2530</v>
      </c>
      <c r="P140" s="64">
        <f>Table22457891011234567891011121314151617181920212223242526272829303132333438244454647484950515253626364656667686970345678910[[#This Row],[PEMBULATAN]]*O140</f>
        <v>106260</v>
      </c>
    </row>
    <row r="141" spans="1:16" ht="26.25" customHeight="1" x14ac:dyDescent="0.2">
      <c r="A141" s="13"/>
      <c r="B141" s="73"/>
      <c r="C141" s="71" t="s">
        <v>2950</v>
      </c>
      <c r="D141" s="76" t="s">
        <v>56</v>
      </c>
      <c r="E141" s="12">
        <v>44526</v>
      </c>
      <c r="F141" s="74" t="s">
        <v>1971</v>
      </c>
      <c r="G141" s="12">
        <v>44532</v>
      </c>
      <c r="H141" s="75" t="s">
        <v>3065</v>
      </c>
      <c r="I141" s="15">
        <v>30</v>
      </c>
      <c r="J141" s="15">
        <v>25</v>
      </c>
      <c r="K141" s="15">
        <v>22</v>
      </c>
      <c r="L141" s="15">
        <v>11</v>
      </c>
      <c r="M141" s="79">
        <v>4.125</v>
      </c>
      <c r="N141" s="94">
        <v>11</v>
      </c>
      <c r="O141" s="63">
        <v>2530</v>
      </c>
      <c r="P141" s="64">
        <f>Table22457891011234567891011121314151617181920212223242526272829303132333438244454647484950515253626364656667686970345678910[[#This Row],[PEMBULATAN]]*O141</f>
        <v>27830</v>
      </c>
    </row>
    <row r="142" spans="1:16" ht="26.25" customHeight="1" x14ac:dyDescent="0.2">
      <c r="A142" s="13"/>
      <c r="B142" s="73"/>
      <c r="C142" s="71" t="s">
        <v>2951</v>
      </c>
      <c r="D142" s="76" t="s">
        <v>56</v>
      </c>
      <c r="E142" s="12">
        <v>44526</v>
      </c>
      <c r="F142" s="74" t="s">
        <v>1971</v>
      </c>
      <c r="G142" s="12">
        <v>44532</v>
      </c>
      <c r="H142" s="75" t="s">
        <v>3065</v>
      </c>
      <c r="I142" s="15">
        <v>37</v>
      </c>
      <c r="J142" s="15">
        <v>25</v>
      </c>
      <c r="K142" s="15">
        <v>27</v>
      </c>
      <c r="L142" s="15">
        <v>7</v>
      </c>
      <c r="M142" s="79">
        <v>6.2437500000000004</v>
      </c>
      <c r="N142" s="94">
        <v>7</v>
      </c>
      <c r="O142" s="63">
        <v>2530</v>
      </c>
      <c r="P142" s="64">
        <f>Table22457891011234567891011121314151617181920212223242526272829303132333438244454647484950515253626364656667686970345678910[[#This Row],[PEMBULATAN]]*O142</f>
        <v>17710</v>
      </c>
    </row>
    <row r="143" spans="1:16" ht="26.25" customHeight="1" x14ac:dyDescent="0.2">
      <c r="A143" s="13"/>
      <c r="B143" s="73"/>
      <c r="C143" s="71" t="s">
        <v>2952</v>
      </c>
      <c r="D143" s="76" t="s">
        <v>56</v>
      </c>
      <c r="E143" s="12">
        <v>44526</v>
      </c>
      <c r="F143" s="74" t="s">
        <v>1971</v>
      </c>
      <c r="G143" s="12">
        <v>44532</v>
      </c>
      <c r="H143" s="75" t="s">
        <v>3065</v>
      </c>
      <c r="I143" s="15">
        <v>48</v>
      </c>
      <c r="J143" s="15">
        <v>33</v>
      </c>
      <c r="K143" s="15">
        <v>17</v>
      </c>
      <c r="L143" s="15">
        <v>12</v>
      </c>
      <c r="M143" s="79">
        <v>6.7320000000000002</v>
      </c>
      <c r="N143" s="94">
        <v>12</v>
      </c>
      <c r="O143" s="63">
        <v>2530</v>
      </c>
      <c r="P143" s="64">
        <f>Table22457891011234567891011121314151617181920212223242526272829303132333438244454647484950515253626364656667686970345678910[[#This Row],[PEMBULATAN]]*O143</f>
        <v>30360</v>
      </c>
    </row>
    <row r="144" spans="1:16" ht="26.25" customHeight="1" x14ac:dyDescent="0.2">
      <c r="A144" s="13"/>
      <c r="B144" s="73"/>
      <c r="C144" s="71" t="s">
        <v>2953</v>
      </c>
      <c r="D144" s="76" t="s">
        <v>56</v>
      </c>
      <c r="E144" s="12">
        <v>44526</v>
      </c>
      <c r="F144" s="74" t="s">
        <v>1971</v>
      </c>
      <c r="G144" s="12">
        <v>44532</v>
      </c>
      <c r="H144" s="75" t="s">
        <v>3065</v>
      </c>
      <c r="I144" s="15">
        <v>56</v>
      </c>
      <c r="J144" s="15">
        <v>43</v>
      </c>
      <c r="K144" s="15">
        <v>12</v>
      </c>
      <c r="L144" s="15">
        <v>10</v>
      </c>
      <c r="M144" s="79">
        <v>7.2240000000000002</v>
      </c>
      <c r="N144" s="94">
        <v>10</v>
      </c>
      <c r="O144" s="63">
        <v>2530</v>
      </c>
      <c r="P144" s="64">
        <f>Table22457891011234567891011121314151617181920212223242526272829303132333438244454647484950515253626364656667686970345678910[[#This Row],[PEMBULATAN]]*O144</f>
        <v>25300</v>
      </c>
    </row>
    <row r="145" spans="1:16" ht="26.25" customHeight="1" x14ac:dyDescent="0.2">
      <c r="A145" s="13"/>
      <c r="B145" s="73"/>
      <c r="C145" s="71" t="s">
        <v>2954</v>
      </c>
      <c r="D145" s="76" t="s">
        <v>56</v>
      </c>
      <c r="E145" s="12">
        <v>44526</v>
      </c>
      <c r="F145" s="74" t="s">
        <v>1971</v>
      </c>
      <c r="G145" s="12">
        <v>44532</v>
      </c>
      <c r="H145" s="75" t="s">
        <v>3065</v>
      </c>
      <c r="I145" s="15">
        <v>38</v>
      </c>
      <c r="J145" s="15">
        <v>35</v>
      </c>
      <c r="K145" s="15">
        <v>35</v>
      </c>
      <c r="L145" s="15">
        <v>6</v>
      </c>
      <c r="M145" s="79">
        <v>11.637499999999999</v>
      </c>
      <c r="N145" s="94">
        <v>11.637499999999999</v>
      </c>
      <c r="O145" s="63">
        <v>2530</v>
      </c>
      <c r="P145" s="64">
        <f>Table22457891011234567891011121314151617181920212223242526272829303132333438244454647484950515253626364656667686970345678910[[#This Row],[PEMBULATAN]]*O145</f>
        <v>29442.875</v>
      </c>
    </row>
    <row r="146" spans="1:16" ht="26.25" customHeight="1" x14ac:dyDescent="0.2">
      <c r="A146" s="13"/>
      <c r="B146" s="73"/>
      <c r="C146" s="71" t="s">
        <v>2955</v>
      </c>
      <c r="D146" s="76" t="s">
        <v>56</v>
      </c>
      <c r="E146" s="12">
        <v>44526</v>
      </c>
      <c r="F146" s="74" t="s">
        <v>1971</v>
      </c>
      <c r="G146" s="12">
        <v>44532</v>
      </c>
      <c r="H146" s="75" t="s">
        <v>3065</v>
      </c>
      <c r="I146" s="15">
        <v>65</v>
      </c>
      <c r="J146" s="15">
        <v>36</v>
      </c>
      <c r="K146" s="15">
        <v>38</v>
      </c>
      <c r="L146" s="15">
        <v>12</v>
      </c>
      <c r="M146" s="79">
        <v>22.23</v>
      </c>
      <c r="N146" s="94">
        <v>22.23</v>
      </c>
      <c r="O146" s="63">
        <v>2530</v>
      </c>
      <c r="P146" s="64">
        <f>Table22457891011234567891011121314151617181920212223242526272829303132333438244454647484950515253626364656667686970345678910[[#This Row],[PEMBULATAN]]*O146</f>
        <v>56241.9</v>
      </c>
    </row>
    <row r="147" spans="1:16" ht="26.25" customHeight="1" x14ac:dyDescent="0.2">
      <c r="A147" s="13"/>
      <c r="B147" s="73"/>
      <c r="C147" s="71" t="s">
        <v>2956</v>
      </c>
      <c r="D147" s="76" t="s">
        <v>56</v>
      </c>
      <c r="E147" s="12">
        <v>44526</v>
      </c>
      <c r="F147" s="74" t="s">
        <v>1971</v>
      </c>
      <c r="G147" s="12">
        <v>44532</v>
      </c>
      <c r="H147" s="75" t="s">
        <v>3065</v>
      </c>
      <c r="I147" s="15">
        <v>94</v>
      </c>
      <c r="J147" s="15">
        <v>43</v>
      </c>
      <c r="K147" s="15">
        <v>12</v>
      </c>
      <c r="L147" s="15">
        <v>1</v>
      </c>
      <c r="M147" s="79">
        <v>12.125999999999999</v>
      </c>
      <c r="N147" s="94">
        <v>12.125999999999999</v>
      </c>
      <c r="O147" s="63">
        <v>2530</v>
      </c>
      <c r="P147" s="64">
        <f>Table22457891011234567891011121314151617181920212223242526272829303132333438244454647484950515253626364656667686970345678910[[#This Row],[PEMBULATAN]]*O147</f>
        <v>30678.78</v>
      </c>
    </row>
    <row r="148" spans="1:16" ht="26.25" customHeight="1" x14ac:dyDescent="0.2">
      <c r="A148" s="13"/>
      <c r="B148" s="73"/>
      <c r="C148" s="71" t="s">
        <v>2957</v>
      </c>
      <c r="D148" s="76" t="s">
        <v>56</v>
      </c>
      <c r="E148" s="12">
        <v>44526</v>
      </c>
      <c r="F148" s="74" t="s">
        <v>1971</v>
      </c>
      <c r="G148" s="12">
        <v>44532</v>
      </c>
      <c r="H148" s="75" t="s">
        <v>3065</v>
      </c>
      <c r="I148" s="15">
        <v>60</v>
      </c>
      <c r="J148" s="15">
        <v>24</v>
      </c>
      <c r="K148" s="15">
        <v>42</v>
      </c>
      <c r="L148" s="15">
        <v>20</v>
      </c>
      <c r="M148" s="79">
        <v>15.12</v>
      </c>
      <c r="N148" s="94">
        <v>20</v>
      </c>
      <c r="O148" s="63">
        <v>2530</v>
      </c>
      <c r="P148" s="64">
        <f>Table22457891011234567891011121314151617181920212223242526272829303132333438244454647484950515253626364656667686970345678910[[#This Row],[PEMBULATAN]]*O148</f>
        <v>50600</v>
      </c>
    </row>
    <row r="149" spans="1:16" ht="26.25" customHeight="1" x14ac:dyDescent="0.2">
      <c r="A149" s="13"/>
      <c r="B149" s="73"/>
      <c r="C149" s="71" t="s">
        <v>2958</v>
      </c>
      <c r="D149" s="76" t="s">
        <v>56</v>
      </c>
      <c r="E149" s="12">
        <v>44526</v>
      </c>
      <c r="F149" s="74" t="s">
        <v>1971</v>
      </c>
      <c r="G149" s="12">
        <v>44532</v>
      </c>
      <c r="H149" s="75" t="s">
        <v>3065</v>
      </c>
      <c r="I149" s="15">
        <v>52</v>
      </c>
      <c r="J149" s="15">
        <v>30</v>
      </c>
      <c r="K149" s="15">
        <v>22</v>
      </c>
      <c r="L149" s="15">
        <v>10</v>
      </c>
      <c r="M149" s="79">
        <v>8.58</v>
      </c>
      <c r="N149" s="94">
        <v>10</v>
      </c>
      <c r="O149" s="63">
        <v>2530</v>
      </c>
      <c r="P149" s="64">
        <f>Table22457891011234567891011121314151617181920212223242526272829303132333438244454647484950515253626364656667686970345678910[[#This Row],[PEMBULATAN]]*O149</f>
        <v>25300</v>
      </c>
    </row>
    <row r="150" spans="1:16" ht="26.25" customHeight="1" x14ac:dyDescent="0.2">
      <c r="A150" s="13"/>
      <c r="B150" s="73"/>
      <c r="C150" s="71" t="s">
        <v>2959</v>
      </c>
      <c r="D150" s="76" t="s">
        <v>56</v>
      </c>
      <c r="E150" s="12">
        <v>44526</v>
      </c>
      <c r="F150" s="74" t="s">
        <v>1971</v>
      </c>
      <c r="G150" s="12">
        <v>44532</v>
      </c>
      <c r="H150" s="75" t="s">
        <v>3065</v>
      </c>
      <c r="I150" s="15">
        <v>73</v>
      </c>
      <c r="J150" s="15">
        <v>37</v>
      </c>
      <c r="K150" s="15">
        <v>18</v>
      </c>
      <c r="L150" s="15">
        <v>7</v>
      </c>
      <c r="M150" s="79">
        <v>12.154500000000001</v>
      </c>
      <c r="N150" s="94">
        <v>12.154500000000001</v>
      </c>
      <c r="O150" s="63">
        <v>2530</v>
      </c>
      <c r="P150" s="64">
        <f>Table22457891011234567891011121314151617181920212223242526272829303132333438244454647484950515253626364656667686970345678910[[#This Row],[PEMBULATAN]]*O150</f>
        <v>30750.885000000002</v>
      </c>
    </row>
    <row r="151" spans="1:16" ht="26.25" customHeight="1" x14ac:dyDescent="0.2">
      <c r="A151" s="13"/>
      <c r="B151" s="73"/>
      <c r="C151" s="71" t="s">
        <v>2960</v>
      </c>
      <c r="D151" s="76" t="s">
        <v>56</v>
      </c>
      <c r="E151" s="12">
        <v>44526</v>
      </c>
      <c r="F151" s="74" t="s">
        <v>1971</v>
      </c>
      <c r="G151" s="12">
        <v>44532</v>
      </c>
      <c r="H151" s="75" t="s">
        <v>3065</v>
      </c>
      <c r="I151" s="15">
        <v>55</v>
      </c>
      <c r="J151" s="15">
        <v>50</v>
      </c>
      <c r="K151" s="15">
        <v>38</v>
      </c>
      <c r="L151" s="15">
        <v>15</v>
      </c>
      <c r="M151" s="79">
        <v>26.125</v>
      </c>
      <c r="N151" s="94">
        <v>26.125</v>
      </c>
      <c r="O151" s="63">
        <v>2530</v>
      </c>
      <c r="P151" s="64">
        <f>Table22457891011234567891011121314151617181920212223242526272829303132333438244454647484950515253626364656667686970345678910[[#This Row],[PEMBULATAN]]*O151</f>
        <v>66096.25</v>
      </c>
    </row>
    <row r="152" spans="1:16" ht="26.25" customHeight="1" x14ac:dyDescent="0.2">
      <c r="A152" s="13"/>
      <c r="B152" s="73"/>
      <c r="C152" s="71" t="s">
        <v>2961</v>
      </c>
      <c r="D152" s="76" t="s">
        <v>56</v>
      </c>
      <c r="E152" s="12">
        <v>44526</v>
      </c>
      <c r="F152" s="74" t="s">
        <v>1971</v>
      </c>
      <c r="G152" s="12">
        <v>44532</v>
      </c>
      <c r="H152" s="75" t="s">
        <v>3065</v>
      </c>
      <c r="I152" s="15">
        <v>96</v>
      </c>
      <c r="J152" s="15">
        <v>42</v>
      </c>
      <c r="K152" s="15">
        <v>38</v>
      </c>
      <c r="L152" s="15">
        <v>23</v>
      </c>
      <c r="M152" s="79">
        <v>38.304000000000002</v>
      </c>
      <c r="N152" s="94">
        <v>39</v>
      </c>
      <c r="O152" s="63">
        <v>2530</v>
      </c>
      <c r="P152" s="64">
        <f>Table22457891011234567891011121314151617181920212223242526272829303132333438244454647484950515253626364656667686970345678910[[#This Row],[PEMBULATAN]]*O152</f>
        <v>98670</v>
      </c>
    </row>
    <row r="153" spans="1:16" ht="26.25" customHeight="1" x14ac:dyDescent="0.2">
      <c r="A153" s="13"/>
      <c r="B153" s="73"/>
      <c r="C153" s="71" t="s">
        <v>2962</v>
      </c>
      <c r="D153" s="76" t="s">
        <v>56</v>
      </c>
      <c r="E153" s="12">
        <v>44526</v>
      </c>
      <c r="F153" s="74" t="s">
        <v>1971</v>
      </c>
      <c r="G153" s="12">
        <v>44532</v>
      </c>
      <c r="H153" s="75" t="s">
        <v>3065</v>
      </c>
      <c r="I153" s="15">
        <v>100</v>
      </c>
      <c r="J153" s="15">
        <v>38</v>
      </c>
      <c r="K153" s="15">
        <v>8</v>
      </c>
      <c r="L153" s="15">
        <v>7</v>
      </c>
      <c r="M153" s="79">
        <v>7.6</v>
      </c>
      <c r="N153" s="94">
        <v>7.6</v>
      </c>
      <c r="O153" s="63">
        <v>2530</v>
      </c>
      <c r="P153" s="64">
        <f>Table22457891011234567891011121314151617181920212223242526272829303132333438244454647484950515253626364656667686970345678910[[#This Row],[PEMBULATAN]]*O153</f>
        <v>19228</v>
      </c>
    </row>
    <row r="154" spans="1:16" ht="26.25" customHeight="1" x14ac:dyDescent="0.2">
      <c r="A154" s="13"/>
      <c r="B154" s="73"/>
      <c r="C154" s="71" t="s">
        <v>2963</v>
      </c>
      <c r="D154" s="76" t="s">
        <v>56</v>
      </c>
      <c r="E154" s="12">
        <v>44526</v>
      </c>
      <c r="F154" s="74" t="s">
        <v>1971</v>
      </c>
      <c r="G154" s="12">
        <v>44532</v>
      </c>
      <c r="H154" s="75" t="s">
        <v>3065</v>
      </c>
      <c r="I154" s="15">
        <v>62</v>
      </c>
      <c r="J154" s="15">
        <v>37</v>
      </c>
      <c r="K154" s="15">
        <v>24</v>
      </c>
      <c r="L154" s="15">
        <v>9</v>
      </c>
      <c r="M154" s="79">
        <v>13.763999999999999</v>
      </c>
      <c r="N154" s="94">
        <v>13.763999999999999</v>
      </c>
      <c r="O154" s="63">
        <v>2530</v>
      </c>
      <c r="P154" s="64">
        <f>Table22457891011234567891011121314151617181920212223242526272829303132333438244454647484950515253626364656667686970345678910[[#This Row],[PEMBULATAN]]*O154</f>
        <v>34822.92</v>
      </c>
    </row>
    <row r="155" spans="1:16" ht="26.25" customHeight="1" x14ac:dyDescent="0.2">
      <c r="A155" s="13"/>
      <c r="B155" s="73"/>
      <c r="C155" s="71" t="s">
        <v>2964</v>
      </c>
      <c r="D155" s="76" t="s">
        <v>56</v>
      </c>
      <c r="E155" s="12">
        <v>44526</v>
      </c>
      <c r="F155" s="74" t="s">
        <v>1971</v>
      </c>
      <c r="G155" s="12">
        <v>44532</v>
      </c>
      <c r="H155" s="75" t="s">
        <v>3065</v>
      </c>
      <c r="I155" s="15">
        <v>178</v>
      </c>
      <c r="J155" s="15">
        <v>8</v>
      </c>
      <c r="K155" s="15">
        <v>8</v>
      </c>
      <c r="L155" s="15">
        <v>2</v>
      </c>
      <c r="M155" s="79">
        <v>2.8479999999999999</v>
      </c>
      <c r="N155" s="94">
        <v>2.8479999999999999</v>
      </c>
      <c r="O155" s="63">
        <v>2530</v>
      </c>
      <c r="P155" s="64">
        <f>Table22457891011234567891011121314151617181920212223242526272829303132333438244454647484950515253626364656667686970345678910[[#This Row],[PEMBULATAN]]*O155</f>
        <v>7205.44</v>
      </c>
    </row>
    <row r="156" spans="1:16" ht="26.25" customHeight="1" x14ac:dyDescent="0.2">
      <c r="A156" s="13"/>
      <c r="B156" s="73"/>
      <c r="C156" s="71" t="s">
        <v>2965</v>
      </c>
      <c r="D156" s="76" t="s">
        <v>56</v>
      </c>
      <c r="E156" s="12">
        <v>44526</v>
      </c>
      <c r="F156" s="74" t="s">
        <v>1971</v>
      </c>
      <c r="G156" s="12">
        <v>44532</v>
      </c>
      <c r="H156" s="75" t="s">
        <v>3065</v>
      </c>
      <c r="I156" s="15">
        <v>86</v>
      </c>
      <c r="J156" s="15">
        <v>48</v>
      </c>
      <c r="K156" s="15">
        <v>17</v>
      </c>
      <c r="L156" s="15">
        <v>6</v>
      </c>
      <c r="M156" s="79">
        <v>17.544</v>
      </c>
      <c r="N156" s="94">
        <v>17.544</v>
      </c>
      <c r="O156" s="63">
        <v>2530</v>
      </c>
      <c r="P156" s="64">
        <f>Table22457891011234567891011121314151617181920212223242526272829303132333438244454647484950515253626364656667686970345678910[[#This Row],[PEMBULATAN]]*O156</f>
        <v>44386.32</v>
      </c>
    </row>
    <row r="157" spans="1:16" ht="26.25" customHeight="1" x14ac:dyDescent="0.2">
      <c r="A157" s="13"/>
      <c r="B157" s="73"/>
      <c r="C157" s="71" t="s">
        <v>2966</v>
      </c>
      <c r="D157" s="76" t="s">
        <v>56</v>
      </c>
      <c r="E157" s="12">
        <v>44526</v>
      </c>
      <c r="F157" s="74" t="s">
        <v>1971</v>
      </c>
      <c r="G157" s="12">
        <v>44532</v>
      </c>
      <c r="H157" s="75" t="s">
        <v>3065</v>
      </c>
      <c r="I157" s="15">
        <v>52</v>
      </c>
      <c r="J157" s="15">
        <v>55</v>
      </c>
      <c r="K157" s="15">
        <v>52</v>
      </c>
      <c r="L157" s="15">
        <v>27</v>
      </c>
      <c r="M157" s="79">
        <v>37.18</v>
      </c>
      <c r="N157" s="94">
        <v>37.18</v>
      </c>
      <c r="O157" s="63">
        <v>2530</v>
      </c>
      <c r="P157" s="64">
        <f>Table22457891011234567891011121314151617181920212223242526272829303132333438244454647484950515253626364656667686970345678910[[#This Row],[PEMBULATAN]]*O157</f>
        <v>94065.4</v>
      </c>
    </row>
    <row r="158" spans="1:16" ht="26.25" customHeight="1" x14ac:dyDescent="0.2">
      <c r="A158" s="13"/>
      <c r="B158" s="73"/>
      <c r="C158" s="71" t="s">
        <v>2967</v>
      </c>
      <c r="D158" s="76" t="s">
        <v>56</v>
      </c>
      <c r="E158" s="12">
        <v>44526</v>
      </c>
      <c r="F158" s="74" t="s">
        <v>1971</v>
      </c>
      <c r="G158" s="12">
        <v>44532</v>
      </c>
      <c r="H158" s="75" t="s">
        <v>3065</v>
      </c>
      <c r="I158" s="15">
        <v>96</v>
      </c>
      <c r="J158" s="15">
        <v>50</v>
      </c>
      <c r="K158" s="15">
        <v>38</v>
      </c>
      <c r="L158" s="15">
        <v>13</v>
      </c>
      <c r="M158" s="79">
        <v>45.6</v>
      </c>
      <c r="N158" s="94">
        <v>45.6</v>
      </c>
      <c r="O158" s="63">
        <v>2530</v>
      </c>
      <c r="P158" s="64">
        <f>Table22457891011234567891011121314151617181920212223242526272829303132333438244454647484950515253626364656667686970345678910[[#This Row],[PEMBULATAN]]*O158</f>
        <v>115368</v>
      </c>
    </row>
    <row r="159" spans="1:16" ht="26.25" customHeight="1" x14ac:dyDescent="0.2">
      <c r="A159" s="13"/>
      <c r="B159" s="73"/>
      <c r="C159" s="71" t="s">
        <v>2968</v>
      </c>
      <c r="D159" s="76" t="s">
        <v>56</v>
      </c>
      <c r="E159" s="12">
        <v>44526</v>
      </c>
      <c r="F159" s="74" t="s">
        <v>1971</v>
      </c>
      <c r="G159" s="12">
        <v>44532</v>
      </c>
      <c r="H159" s="75" t="s">
        <v>3065</v>
      </c>
      <c r="I159" s="15">
        <v>73</v>
      </c>
      <c r="J159" s="15">
        <v>56</v>
      </c>
      <c r="K159" s="15">
        <v>15</v>
      </c>
      <c r="L159" s="15">
        <v>8</v>
      </c>
      <c r="M159" s="79">
        <v>15.33</v>
      </c>
      <c r="N159" s="94">
        <v>16</v>
      </c>
      <c r="O159" s="63">
        <v>2530</v>
      </c>
      <c r="P159" s="64">
        <f>Table22457891011234567891011121314151617181920212223242526272829303132333438244454647484950515253626364656667686970345678910[[#This Row],[PEMBULATAN]]*O159</f>
        <v>40480</v>
      </c>
    </row>
    <row r="160" spans="1:16" ht="26.25" customHeight="1" x14ac:dyDescent="0.2">
      <c r="A160" s="13"/>
      <c r="B160" s="73"/>
      <c r="C160" s="71" t="s">
        <v>2969</v>
      </c>
      <c r="D160" s="76" t="s">
        <v>56</v>
      </c>
      <c r="E160" s="12">
        <v>44526</v>
      </c>
      <c r="F160" s="74" t="s">
        <v>1971</v>
      </c>
      <c r="G160" s="12">
        <v>44532</v>
      </c>
      <c r="H160" s="75" t="s">
        <v>3065</v>
      </c>
      <c r="I160" s="15">
        <v>46</v>
      </c>
      <c r="J160" s="15">
        <v>46</v>
      </c>
      <c r="K160" s="15">
        <v>27</v>
      </c>
      <c r="L160" s="15">
        <v>10</v>
      </c>
      <c r="M160" s="79">
        <v>14.282999999999999</v>
      </c>
      <c r="N160" s="94">
        <v>14.282999999999999</v>
      </c>
      <c r="O160" s="63">
        <v>2530</v>
      </c>
      <c r="P160" s="64">
        <f>Table22457891011234567891011121314151617181920212223242526272829303132333438244454647484950515253626364656667686970345678910[[#This Row],[PEMBULATAN]]*O160</f>
        <v>36135.99</v>
      </c>
    </row>
    <row r="161" spans="1:16" ht="26.25" customHeight="1" x14ac:dyDescent="0.2">
      <c r="A161" s="13"/>
      <c r="B161" s="73"/>
      <c r="C161" s="71" t="s">
        <v>2970</v>
      </c>
      <c r="D161" s="76" t="s">
        <v>56</v>
      </c>
      <c r="E161" s="12">
        <v>44526</v>
      </c>
      <c r="F161" s="74" t="s">
        <v>1971</v>
      </c>
      <c r="G161" s="12">
        <v>44532</v>
      </c>
      <c r="H161" s="75" t="s">
        <v>3065</v>
      </c>
      <c r="I161" s="15">
        <v>85</v>
      </c>
      <c r="J161" s="15">
        <v>50</v>
      </c>
      <c r="K161" s="15">
        <v>16</v>
      </c>
      <c r="L161" s="15">
        <v>2</v>
      </c>
      <c r="M161" s="79">
        <v>17</v>
      </c>
      <c r="N161" s="94">
        <v>17</v>
      </c>
      <c r="O161" s="63">
        <v>2530</v>
      </c>
      <c r="P161" s="64">
        <f>Table22457891011234567891011121314151617181920212223242526272829303132333438244454647484950515253626364656667686970345678910[[#This Row],[PEMBULATAN]]*O161</f>
        <v>43010</v>
      </c>
    </row>
    <row r="162" spans="1:16" ht="26.25" customHeight="1" x14ac:dyDescent="0.2">
      <c r="A162" s="13"/>
      <c r="B162" s="73"/>
      <c r="C162" s="71" t="s">
        <v>2971</v>
      </c>
      <c r="D162" s="76" t="s">
        <v>56</v>
      </c>
      <c r="E162" s="12">
        <v>44526</v>
      </c>
      <c r="F162" s="74" t="s">
        <v>1971</v>
      </c>
      <c r="G162" s="12">
        <v>44532</v>
      </c>
      <c r="H162" s="75" t="s">
        <v>3065</v>
      </c>
      <c r="I162" s="15">
        <v>62</v>
      </c>
      <c r="J162" s="15">
        <v>32</v>
      </c>
      <c r="K162" s="15">
        <v>10</v>
      </c>
      <c r="L162" s="15">
        <v>10</v>
      </c>
      <c r="M162" s="79">
        <v>4.96</v>
      </c>
      <c r="N162" s="94">
        <v>10</v>
      </c>
      <c r="O162" s="63">
        <v>2530</v>
      </c>
      <c r="P162" s="64">
        <f>Table22457891011234567891011121314151617181920212223242526272829303132333438244454647484950515253626364656667686970345678910[[#This Row],[PEMBULATAN]]*O162</f>
        <v>25300</v>
      </c>
    </row>
    <row r="163" spans="1:16" ht="26.25" customHeight="1" x14ac:dyDescent="0.2">
      <c r="A163" s="13"/>
      <c r="B163" s="73"/>
      <c r="C163" s="71" t="s">
        <v>2972</v>
      </c>
      <c r="D163" s="76" t="s">
        <v>56</v>
      </c>
      <c r="E163" s="12">
        <v>44526</v>
      </c>
      <c r="F163" s="74" t="s">
        <v>1971</v>
      </c>
      <c r="G163" s="12">
        <v>44532</v>
      </c>
      <c r="H163" s="75" t="s">
        <v>3065</v>
      </c>
      <c r="I163" s="15">
        <v>143</v>
      </c>
      <c r="J163" s="15">
        <v>37</v>
      </c>
      <c r="K163" s="15">
        <v>37</v>
      </c>
      <c r="L163" s="15">
        <v>13</v>
      </c>
      <c r="M163" s="79">
        <v>48.941749999999999</v>
      </c>
      <c r="N163" s="94">
        <v>48.941749999999999</v>
      </c>
      <c r="O163" s="63">
        <v>2530</v>
      </c>
      <c r="P163" s="64">
        <f>Table22457891011234567891011121314151617181920212223242526272829303132333438244454647484950515253626364656667686970345678910[[#This Row],[PEMBULATAN]]*O163</f>
        <v>123822.6275</v>
      </c>
    </row>
    <row r="164" spans="1:16" ht="26.25" customHeight="1" x14ac:dyDescent="0.2">
      <c r="A164" s="13"/>
      <c r="B164" s="73"/>
      <c r="C164" s="71" t="s">
        <v>2973</v>
      </c>
      <c r="D164" s="76" t="s">
        <v>56</v>
      </c>
      <c r="E164" s="12">
        <v>44526</v>
      </c>
      <c r="F164" s="74" t="s">
        <v>1971</v>
      </c>
      <c r="G164" s="12">
        <v>44532</v>
      </c>
      <c r="H164" s="75" t="s">
        <v>3065</v>
      </c>
      <c r="I164" s="15">
        <v>87</v>
      </c>
      <c r="J164" s="15">
        <v>60</v>
      </c>
      <c r="K164" s="15">
        <v>12</v>
      </c>
      <c r="L164" s="15">
        <v>10</v>
      </c>
      <c r="M164" s="79">
        <v>15.66</v>
      </c>
      <c r="N164" s="94">
        <v>15.66</v>
      </c>
      <c r="O164" s="63">
        <v>2530</v>
      </c>
      <c r="P164" s="64">
        <f>Table22457891011234567891011121314151617181920212223242526272829303132333438244454647484950515253626364656667686970345678910[[#This Row],[PEMBULATAN]]*O164</f>
        <v>39619.800000000003</v>
      </c>
    </row>
    <row r="165" spans="1:16" ht="26.25" customHeight="1" x14ac:dyDescent="0.2">
      <c r="A165" s="13"/>
      <c r="B165" s="73"/>
      <c r="C165" s="71" t="s">
        <v>2974</v>
      </c>
      <c r="D165" s="76" t="s">
        <v>56</v>
      </c>
      <c r="E165" s="12">
        <v>44526</v>
      </c>
      <c r="F165" s="74" t="s">
        <v>1971</v>
      </c>
      <c r="G165" s="12">
        <v>44532</v>
      </c>
      <c r="H165" s="75" t="s">
        <v>3065</v>
      </c>
      <c r="I165" s="15">
        <v>70</v>
      </c>
      <c r="J165" s="15">
        <v>50</v>
      </c>
      <c r="K165" s="15">
        <v>25</v>
      </c>
      <c r="L165" s="15">
        <v>6</v>
      </c>
      <c r="M165" s="79">
        <v>21.875</v>
      </c>
      <c r="N165" s="94">
        <v>21.875</v>
      </c>
      <c r="O165" s="63">
        <v>2530</v>
      </c>
      <c r="P165" s="64">
        <f>Table22457891011234567891011121314151617181920212223242526272829303132333438244454647484950515253626364656667686970345678910[[#This Row],[PEMBULATAN]]*O165</f>
        <v>55343.75</v>
      </c>
    </row>
    <row r="166" spans="1:16" ht="26.25" customHeight="1" x14ac:dyDescent="0.2">
      <c r="A166" s="13"/>
      <c r="B166" s="73"/>
      <c r="C166" s="71" t="s">
        <v>2975</v>
      </c>
      <c r="D166" s="76" t="s">
        <v>56</v>
      </c>
      <c r="E166" s="12">
        <v>44526</v>
      </c>
      <c r="F166" s="74" t="s">
        <v>1971</v>
      </c>
      <c r="G166" s="12">
        <v>44532</v>
      </c>
      <c r="H166" s="75" t="s">
        <v>3065</v>
      </c>
      <c r="I166" s="15">
        <v>102</v>
      </c>
      <c r="J166" s="15">
        <v>52</v>
      </c>
      <c r="K166" s="15">
        <v>20</v>
      </c>
      <c r="L166" s="15">
        <v>12</v>
      </c>
      <c r="M166" s="79">
        <v>26.52</v>
      </c>
      <c r="N166" s="94">
        <v>26.52</v>
      </c>
      <c r="O166" s="63">
        <v>2530</v>
      </c>
      <c r="P166" s="64">
        <f>Table22457891011234567891011121314151617181920212223242526272829303132333438244454647484950515253626364656667686970345678910[[#This Row],[PEMBULATAN]]*O166</f>
        <v>67095.600000000006</v>
      </c>
    </row>
    <row r="167" spans="1:16" ht="26.25" customHeight="1" x14ac:dyDescent="0.2">
      <c r="A167" s="13"/>
      <c r="B167" s="73"/>
      <c r="C167" s="71" t="s">
        <v>2976</v>
      </c>
      <c r="D167" s="76" t="s">
        <v>56</v>
      </c>
      <c r="E167" s="12">
        <v>44526</v>
      </c>
      <c r="F167" s="74" t="s">
        <v>1971</v>
      </c>
      <c r="G167" s="12">
        <v>44532</v>
      </c>
      <c r="H167" s="75" t="s">
        <v>3065</v>
      </c>
      <c r="I167" s="15">
        <v>93</v>
      </c>
      <c r="J167" s="15">
        <v>68</v>
      </c>
      <c r="K167" s="15">
        <v>17</v>
      </c>
      <c r="L167" s="15">
        <v>12</v>
      </c>
      <c r="M167" s="79">
        <v>26.876999999999999</v>
      </c>
      <c r="N167" s="94">
        <v>26.876999999999999</v>
      </c>
      <c r="O167" s="63">
        <v>2530</v>
      </c>
      <c r="P167" s="64">
        <f>Table22457891011234567891011121314151617181920212223242526272829303132333438244454647484950515253626364656667686970345678910[[#This Row],[PEMBULATAN]]*O167</f>
        <v>67998.81</v>
      </c>
    </row>
    <row r="168" spans="1:16" ht="26.25" customHeight="1" x14ac:dyDescent="0.2">
      <c r="A168" s="13"/>
      <c r="B168" s="73"/>
      <c r="C168" s="71" t="s">
        <v>2977</v>
      </c>
      <c r="D168" s="76" t="s">
        <v>56</v>
      </c>
      <c r="E168" s="12">
        <v>44526</v>
      </c>
      <c r="F168" s="74" t="s">
        <v>1971</v>
      </c>
      <c r="G168" s="12">
        <v>44532</v>
      </c>
      <c r="H168" s="75" t="s">
        <v>3065</v>
      </c>
      <c r="I168" s="15">
        <v>96</v>
      </c>
      <c r="J168" s="15">
        <v>50</v>
      </c>
      <c r="K168" s="15">
        <v>26</v>
      </c>
      <c r="L168" s="15">
        <v>6</v>
      </c>
      <c r="M168" s="79">
        <v>31.2</v>
      </c>
      <c r="N168" s="94">
        <v>31.2</v>
      </c>
      <c r="O168" s="63">
        <v>2530</v>
      </c>
      <c r="P168" s="64">
        <f>Table22457891011234567891011121314151617181920212223242526272829303132333438244454647484950515253626364656667686970345678910[[#This Row],[PEMBULATAN]]*O168</f>
        <v>78936</v>
      </c>
    </row>
    <row r="169" spans="1:16" ht="26.25" customHeight="1" x14ac:dyDescent="0.2">
      <c r="A169" s="13"/>
      <c r="B169" s="73"/>
      <c r="C169" s="71" t="s">
        <v>2978</v>
      </c>
      <c r="D169" s="76" t="s">
        <v>56</v>
      </c>
      <c r="E169" s="12">
        <v>44526</v>
      </c>
      <c r="F169" s="74" t="s">
        <v>1971</v>
      </c>
      <c r="G169" s="12">
        <v>44532</v>
      </c>
      <c r="H169" s="75" t="s">
        <v>3065</v>
      </c>
      <c r="I169" s="15">
        <v>30</v>
      </c>
      <c r="J169" s="15">
        <v>37</v>
      </c>
      <c r="K169" s="15">
        <v>22</v>
      </c>
      <c r="L169" s="15">
        <v>2</v>
      </c>
      <c r="M169" s="79">
        <v>6.1050000000000004</v>
      </c>
      <c r="N169" s="94">
        <v>6.1050000000000004</v>
      </c>
      <c r="O169" s="63">
        <v>2530</v>
      </c>
      <c r="P169" s="64">
        <f>Table22457891011234567891011121314151617181920212223242526272829303132333438244454647484950515253626364656667686970345678910[[#This Row],[PEMBULATAN]]*O169</f>
        <v>15445.650000000001</v>
      </c>
    </row>
    <row r="170" spans="1:16" ht="26.25" customHeight="1" x14ac:dyDescent="0.2">
      <c r="A170" s="13"/>
      <c r="B170" s="73"/>
      <c r="C170" s="71" t="s">
        <v>2979</v>
      </c>
      <c r="D170" s="76" t="s">
        <v>56</v>
      </c>
      <c r="E170" s="12">
        <v>44526</v>
      </c>
      <c r="F170" s="74" t="s">
        <v>1971</v>
      </c>
      <c r="G170" s="12">
        <v>44532</v>
      </c>
      <c r="H170" s="75" t="s">
        <v>3065</v>
      </c>
      <c r="I170" s="15">
        <v>90</v>
      </c>
      <c r="J170" s="15">
        <v>60</v>
      </c>
      <c r="K170" s="15">
        <v>26</v>
      </c>
      <c r="L170" s="15">
        <v>10</v>
      </c>
      <c r="M170" s="79">
        <v>35.1</v>
      </c>
      <c r="N170" s="94">
        <v>35.1</v>
      </c>
      <c r="O170" s="63">
        <v>2530</v>
      </c>
      <c r="P170" s="64">
        <f>Table22457891011234567891011121314151617181920212223242526272829303132333438244454647484950515253626364656667686970345678910[[#This Row],[PEMBULATAN]]*O170</f>
        <v>88803</v>
      </c>
    </row>
    <row r="171" spans="1:16" ht="26.25" customHeight="1" x14ac:dyDescent="0.2">
      <c r="A171" s="13"/>
      <c r="B171" s="73"/>
      <c r="C171" s="71" t="s">
        <v>2980</v>
      </c>
      <c r="D171" s="76" t="s">
        <v>56</v>
      </c>
      <c r="E171" s="12">
        <v>44526</v>
      </c>
      <c r="F171" s="74" t="s">
        <v>1971</v>
      </c>
      <c r="G171" s="12">
        <v>44532</v>
      </c>
      <c r="H171" s="75" t="s">
        <v>3065</v>
      </c>
      <c r="I171" s="15">
        <v>104</v>
      </c>
      <c r="J171" s="15">
        <v>30</v>
      </c>
      <c r="K171" s="15">
        <v>11</v>
      </c>
      <c r="L171" s="15">
        <v>10</v>
      </c>
      <c r="M171" s="79">
        <v>8.58</v>
      </c>
      <c r="N171" s="94">
        <v>10</v>
      </c>
      <c r="O171" s="63">
        <v>2530</v>
      </c>
      <c r="P171" s="64">
        <f>Table22457891011234567891011121314151617181920212223242526272829303132333438244454647484950515253626364656667686970345678910[[#This Row],[PEMBULATAN]]*O171</f>
        <v>25300</v>
      </c>
    </row>
    <row r="172" spans="1:16" ht="26.25" customHeight="1" x14ac:dyDescent="0.2">
      <c r="A172" s="13"/>
      <c r="B172" s="73"/>
      <c r="C172" s="71" t="s">
        <v>2981</v>
      </c>
      <c r="D172" s="76" t="s">
        <v>56</v>
      </c>
      <c r="E172" s="12">
        <v>44526</v>
      </c>
      <c r="F172" s="74" t="s">
        <v>1971</v>
      </c>
      <c r="G172" s="12">
        <v>44532</v>
      </c>
      <c r="H172" s="75" t="s">
        <v>3065</v>
      </c>
      <c r="I172" s="15">
        <v>106</v>
      </c>
      <c r="J172" s="15">
        <v>60</v>
      </c>
      <c r="K172" s="15">
        <v>37</v>
      </c>
      <c r="L172" s="15">
        <v>16</v>
      </c>
      <c r="M172" s="79">
        <v>58.83</v>
      </c>
      <c r="N172" s="94">
        <v>58.83</v>
      </c>
      <c r="O172" s="63">
        <v>2530</v>
      </c>
      <c r="P172" s="64">
        <f>Table22457891011234567891011121314151617181920212223242526272829303132333438244454647484950515253626364656667686970345678910[[#This Row],[PEMBULATAN]]*O172</f>
        <v>148839.9</v>
      </c>
    </row>
    <row r="173" spans="1:16" ht="26.25" customHeight="1" x14ac:dyDescent="0.2">
      <c r="A173" s="13"/>
      <c r="B173" s="73"/>
      <c r="C173" s="71" t="s">
        <v>2982</v>
      </c>
      <c r="D173" s="76" t="s">
        <v>56</v>
      </c>
      <c r="E173" s="12">
        <v>44526</v>
      </c>
      <c r="F173" s="74" t="s">
        <v>1971</v>
      </c>
      <c r="G173" s="12">
        <v>44532</v>
      </c>
      <c r="H173" s="75" t="s">
        <v>3065</v>
      </c>
      <c r="I173" s="15">
        <v>85</v>
      </c>
      <c r="J173" s="15">
        <v>47</v>
      </c>
      <c r="K173" s="15">
        <v>44</v>
      </c>
      <c r="L173" s="15">
        <v>35</v>
      </c>
      <c r="M173" s="79">
        <v>43.945</v>
      </c>
      <c r="N173" s="94">
        <v>43.945</v>
      </c>
      <c r="O173" s="63">
        <v>2530</v>
      </c>
      <c r="P173" s="64">
        <f>Table22457891011234567891011121314151617181920212223242526272829303132333438244454647484950515253626364656667686970345678910[[#This Row],[PEMBULATAN]]*O173</f>
        <v>111180.85</v>
      </c>
    </row>
    <row r="174" spans="1:16" ht="26.25" customHeight="1" x14ac:dyDescent="0.2">
      <c r="A174" s="13"/>
      <c r="B174" s="73"/>
      <c r="C174" s="71" t="s">
        <v>2983</v>
      </c>
      <c r="D174" s="76" t="s">
        <v>56</v>
      </c>
      <c r="E174" s="12">
        <v>44526</v>
      </c>
      <c r="F174" s="74" t="s">
        <v>1971</v>
      </c>
      <c r="G174" s="12">
        <v>44532</v>
      </c>
      <c r="H174" s="75" t="s">
        <v>3065</v>
      </c>
      <c r="I174" s="15">
        <v>40</v>
      </c>
      <c r="J174" s="15">
        <v>24</v>
      </c>
      <c r="K174" s="15">
        <v>22</v>
      </c>
      <c r="L174" s="15">
        <v>7</v>
      </c>
      <c r="M174" s="79">
        <v>5.28</v>
      </c>
      <c r="N174" s="94">
        <v>7</v>
      </c>
      <c r="O174" s="63">
        <v>2530</v>
      </c>
      <c r="P174" s="64">
        <f>Table22457891011234567891011121314151617181920212223242526272829303132333438244454647484950515253626364656667686970345678910[[#This Row],[PEMBULATAN]]*O174</f>
        <v>17710</v>
      </c>
    </row>
    <row r="175" spans="1:16" ht="26.25" customHeight="1" x14ac:dyDescent="0.2">
      <c r="A175" s="13"/>
      <c r="B175" s="73"/>
      <c r="C175" s="71" t="s">
        <v>2984</v>
      </c>
      <c r="D175" s="76" t="s">
        <v>56</v>
      </c>
      <c r="E175" s="12">
        <v>44526</v>
      </c>
      <c r="F175" s="74" t="s">
        <v>1971</v>
      </c>
      <c r="G175" s="12">
        <v>44532</v>
      </c>
      <c r="H175" s="75" t="s">
        <v>3065</v>
      </c>
      <c r="I175" s="15">
        <v>90</v>
      </c>
      <c r="J175" s="15">
        <v>50</v>
      </c>
      <c r="K175" s="15">
        <v>30</v>
      </c>
      <c r="L175" s="15">
        <v>20</v>
      </c>
      <c r="M175" s="79">
        <v>33.75</v>
      </c>
      <c r="N175" s="94">
        <v>33.75</v>
      </c>
      <c r="O175" s="63">
        <v>2530</v>
      </c>
      <c r="P175" s="64">
        <f>Table22457891011234567891011121314151617181920212223242526272829303132333438244454647484950515253626364656667686970345678910[[#This Row],[PEMBULATAN]]*O175</f>
        <v>85387.5</v>
      </c>
    </row>
    <row r="176" spans="1:16" ht="26.25" customHeight="1" x14ac:dyDescent="0.2">
      <c r="A176" s="13"/>
      <c r="B176" s="73"/>
      <c r="C176" s="71" t="s">
        <v>2985</v>
      </c>
      <c r="D176" s="76" t="s">
        <v>56</v>
      </c>
      <c r="E176" s="12">
        <v>44526</v>
      </c>
      <c r="F176" s="74" t="s">
        <v>1971</v>
      </c>
      <c r="G176" s="12">
        <v>44532</v>
      </c>
      <c r="H176" s="75" t="s">
        <v>3065</v>
      </c>
      <c r="I176" s="15">
        <v>110</v>
      </c>
      <c r="J176" s="15">
        <v>60</v>
      </c>
      <c r="K176" s="15">
        <v>20</v>
      </c>
      <c r="L176" s="15">
        <v>10</v>
      </c>
      <c r="M176" s="79">
        <v>33</v>
      </c>
      <c r="N176" s="94">
        <v>33</v>
      </c>
      <c r="O176" s="63">
        <v>2530</v>
      </c>
      <c r="P176" s="64">
        <f>Table22457891011234567891011121314151617181920212223242526272829303132333438244454647484950515253626364656667686970345678910[[#This Row],[PEMBULATAN]]*O176</f>
        <v>83490</v>
      </c>
    </row>
    <row r="177" spans="1:16" ht="26.25" customHeight="1" x14ac:dyDescent="0.2">
      <c r="A177" s="13"/>
      <c r="B177" s="73"/>
      <c r="C177" s="71" t="s">
        <v>2986</v>
      </c>
      <c r="D177" s="76" t="s">
        <v>56</v>
      </c>
      <c r="E177" s="12">
        <v>44526</v>
      </c>
      <c r="F177" s="74" t="s">
        <v>1971</v>
      </c>
      <c r="G177" s="12">
        <v>44532</v>
      </c>
      <c r="H177" s="75" t="s">
        <v>3065</v>
      </c>
      <c r="I177" s="15">
        <v>97</v>
      </c>
      <c r="J177" s="15">
        <v>62</v>
      </c>
      <c r="K177" s="15">
        <v>32</v>
      </c>
      <c r="L177" s="15">
        <v>8</v>
      </c>
      <c r="M177" s="79">
        <v>48.112000000000002</v>
      </c>
      <c r="N177" s="94">
        <v>48.112000000000002</v>
      </c>
      <c r="O177" s="63">
        <v>2530</v>
      </c>
      <c r="P177" s="64">
        <f>Table22457891011234567891011121314151617181920212223242526272829303132333438244454647484950515253626364656667686970345678910[[#This Row],[PEMBULATAN]]*O177</f>
        <v>121723.36</v>
      </c>
    </row>
    <row r="178" spans="1:16" ht="26.25" customHeight="1" x14ac:dyDescent="0.2">
      <c r="A178" s="13"/>
      <c r="B178" s="73"/>
      <c r="C178" s="71" t="s">
        <v>2987</v>
      </c>
      <c r="D178" s="76" t="s">
        <v>56</v>
      </c>
      <c r="E178" s="12">
        <v>44526</v>
      </c>
      <c r="F178" s="74" t="s">
        <v>1971</v>
      </c>
      <c r="G178" s="12">
        <v>44532</v>
      </c>
      <c r="H178" s="75" t="s">
        <v>3065</v>
      </c>
      <c r="I178" s="15">
        <v>105</v>
      </c>
      <c r="J178" s="15">
        <v>55</v>
      </c>
      <c r="K178" s="15">
        <v>27</v>
      </c>
      <c r="L178" s="15">
        <v>6</v>
      </c>
      <c r="M178" s="79">
        <v>38.981250000000003</v>
      </c>
      <c r="N178" s="94">
        <v>38.981250000000003</v>
      </c>
      <c r="O178" s="63">
        <v>2530</v>
      </c>
      <c r="P178" s="64">
        <f>Table22457891011234567891011121314151617181920212223242526272829303132333438244454647484950515253626364656667686970345678910[[#This Row],[PEMBULATAN]]*O178</f>
        <v>98622.5625</v>
      </c>
    </row>
    <row r="179" spans="1:16" ht="26.25" customHeight="1" x14ac:dyDescent="0.2">
      <c r="A179" s="13"/>
      <c r="B179" s="73"/>
      <c r="C179" s="71" t="s">
        <v>2988</v>
      </c>
      <c r="D179" s="76" t="s">
        <v>56</v>
      </c>
      <c r="E179" s="12">
        <v>44526</v>
      </c>
      <c r="F179" s="74" t="s">
        <v>1971</v>
      </c>
      <c r="G179" s="12">
        <v>44532</v>
      </c>
      <c r="H179" s="75" t="s">
        <v>3065</v>
      </c>
      <c r="I179" s="15">
        <v>87</v>
      </c>
      <c r="J179" s="15">
        <v>54</v>
      </c>
      <c r="K179" s="15">
        <v>27</v>
      </c>
      <c r="L179" s="15">
        <v>11</v>
      </c>
      <c r="M179" s="79">
        <v>31.711500000000001</v>
      </c>
      <c r="N179" s="94">
        <v>31.711500000000001</v>
      </c>
      <c r="O179" s="63">
        <v>2530</v>
      </c>
      <c r="P179" s="64">
        <f>Table22457891011234567891011121314151617181920212223242526272829303132333438244454647484950515253626364656667686970345678910[[#This Row],[PEMBULATAN]]*O179</f>
        <v>80230.095000000001</v>
      </c>
    </row>
    <row r="180" spans="1:16" ht="26.25" customHeight="1" x14ac:dyDescent="0.2">
      <c r="A180" s="13"/>
      <c r="B180" s="73"/>
      <c r="C180" s="71" t="s">
        <v>2989</v>
      </c>
      <c r="D180" s="76" t="s">
        <v>56</v>
      </c>
      <c r="E180" s="12">
        <v>44526</v>
      </c>
      <c r="F180" s="74" t="s">
        <v>1971</v>
      </c>
      <c r="G180" s="12">
        <v>44532</v>
      </c>
      <c r="H180" s="75" t="s">
        <v>3065</v>
      </c>
      <c r="I180" s="15">
        <v>66</v>
      </c>
      <c r="J180" s="15">
        <v>25</v>
      </c>
      <c r="K180" s="15">
        <v>22</v>
      </c>
      <c r="L180" s="15">
        <v>8</v>
      </c>
      <c r="M180" s="79">
        <v>9.0749999999999993</v>
      </c>
      <c r="N180" s="94">
        <v>9.0749999999999993</v>
      </c>
      <c r="O180" s="63">
        <v>2530</v>
      </c>
      <c r="P180" s="64">
        <f>Table22457891011234567891011121314151617181920212223242526272829303132333438244454647484950515253626364656667686970345678910[[#This Row],[PEMBULATAN]]*O180</f>
        <v>22959.75</v>
      </c>
    </row>
    <row r="181" spans="1:16" ht="26.25" customHeight="1" x14ac:dyDescent="0.2">
      <c r="A181" s="13"/>
      <c r="B181" s="73"/>
      <c r="C181" s="71" t="s">
        <v>2990</v>
      </c>
      <c r="D181" s="76" t="s">
        <v>56</v>
      </c>
      <c r="E181" s="12">
        <v>44526</v>
      </c>
      <c r="F181" s="74" t="s">
        <v>1971</v>
      </c>
      <c r="G181" s="12">
        <v>44532</v>
      </c>
      <c r="H181" s="75" t="s">
        <v>3065</v>
      </c>
      <c r="I181" s="15">
        <v>46</v>
      </c>
      <c r="J181" s="15">
        <v>32</v>
      </c>
      <c r="K181" s="15">
        <v>17</v>
      </c>
      <c r="L181" s="15">
        <v>2</v>
      </c>
      <c r="M181" s="79">
        <v>6.2560000000000002</v>
      </c>
      <c r="N181" s="94">
        <v>6.2560000000000002</v>
      </c>
      <c r="O181" s="63">
        <v>2530</v>
      </c>
      <c r="P181" s="64">
        <f>Table22457891011234567891011121314151617181920212223242526272829303132333438244454647484950515253626364656667686970345678910[[#This Row],[PEMBULATAN]]*O181</f>
        <v>15827.68</v>
      </c>
    </row>
    <row r="182" spans="1:16" ht="26.25" customHeight="1" x14ac:dyDescent="0.2">
      <c r="A182" s="13"/>
      <c r="B182" s="73"/>
      <c r="C182" s="71" t="s">
        <v>2991</v>
      </c>
      <c r="D182" s="76" t="s">
        <v>56</v>
      </c>
      <c r="E182" s="12">
        <v>44526</v>
      </c>
      <c r="F182" s="74" t="s">
        <v>1971</v>
      </c>
      <c r="G182" s="12">
        <v>44532</v>
      </c>
      <c r="H182" s="75" t="s">
        <v>3065</v>
      </c>
      <c r="I182" s="15">
        <v>100</v>
      </c>
      <c r="J182" s="15">
        <v>47</v>
      </c>
      <c r="K182" s="15">
        <v>30</v>
      </c>
      <c r="L182" s="15">
        <v>17</v>
      </c>
      <c r="M182" s="79">
        <v>35.25</v>
      </c>
      <c r="N182" s="94">
        <v>35.25</v>
      </c>
      <c r="O182" s="63">
        <v>2530</v>
      </c>
      <c r="P182" s="64">
        <f>Table22457891011234567891011121314151617181920212223242526272829303132333438244454647484950515253626364656667686970345678910[[#This Row],[PEMBULATAN]]*O182</f>
        <v>89182.5</v>
      </c>
    </row>
    <row r="183" spans="1:16" ht="26.25" customHeight="1" x14ac:dyDescent="0.2">
      <c r="A183" s="13"/>
      <c r="B183" s="73"/>
      <c r="C183" s="71" t="s">
        <v>2992</v>
      </c>
      <c r="D183" s="76" t="s">
        <v>56</v>
      </c>
      <c r="E183" s="12">
        <v>44526</v>
      </c>
      <c r="F183" s="74" t="s">
        <v>1971</v>
      </c>
      <c r="G183" s="12">
        <v>44532</v>
      </c>
      <c r="H183" s="75" t="s">
        <v>3065</v>
      </c>
      <c r="I183" s="15">
        <v>98</v>
      </c>
      <c r="J183" s="15">
        <v>67</v>
      </c>
      <c r="K183" s="15">
        <v>43</v>
      </c>
      <c r="L183" s="15">
        <v>24</v>
      </c>
      <c r="M183" s="79">
        <v>70.584500000000006</v>
      </c>
      <c r="N183" s="94">
        <v>70.584500000000006</v>
      </c>
      <c r="O183" s="63">
        <v>2530</v>
      </c>
      <c r="P183" s="64">
        <f>Table22457891011234567891011121314151617181920212223242526272829303132333438244454647484950515253626364656667686970345678910[[#This Row],[PEMBULATAN]]*O183</f>
        <v>178578.785</v>
      </c>
    </row>
    <row r="184" spans="1:16" ht="26.25" customHeight="1" x14ac:dyDescent="0.2">
      <c r="A184" s="13"/>
      <c r="B184" s="73"/>
      <c r="C184" s="71" t="s">
        <v>2993</v>
      </c>
      <c r="D184" s="76" t="s">
        <v>56</v>
      </c>
      <c r="E184" s="12">
        <v>44526</v>
      </c>
      <c r="F184" s="74" t="s">
        <v>1971</v>
      </c>
      <c r="G184" s="12">
        <v>44532</v>
      </c>
      <c r="H184" s="75" t="s">
        <v>3065</v>
      </c>
      <c r="I184" s="15">
        <v>77</v>
      </c>
      <c r="J184" s="15">
        <v>60</v>
      </c>
      <c r="K184" s="15">
        <v>28</v>
      </c>
      <c r="L184" s="15">
        <v>12</v>
      </c>
      <c r="M184" s="79">
        <v>32.340000000000003</v>
      </c>
      <c r="N184" s="94">
        <v>33</v>
      </c>
      <c r="O184" s="63">
        <v>2530</v>
      </c>
      <c r="P184" s="64">
        <f>Table22457891011234567891011121314151617181920212223242526272829303132333438244454647484950515253626364656667686970345678910[[#This Row],[PEMBULATAN]]*O184</f>
        <v>83490</v>
      </c>
    </row>
    <row r="185" spans="1:16" ht="26.25" customHeight="1" x14ac:dyDescent="0.2">
      <c r="A185" s="13"/>
      <c r="B185" s="73"/>
      <c r="C185" s="71" t="s">
        <v>2994</v>
      </c>
      <c r="D185" s="76" t="s">
        <v>56</v>
      </c>
      <c r="E185" s="12">
        <v>44526</v>
      </c>
      <c r="F185" s="74" t="s">
        <v>1971</v>
      </c>
      <c r="G185" s="12">
        <v>44532</v>
      </c>
      <c r="H185" s="75" t="s">
        <v>3065</v>
      </c>
      <c r="I185" s="15">
        <v>96</v>
      </c>
      <c r="J185" s="15">
        <v>54</v>
      </c>
      <c r="K185" s="15">
        <v>34</v>
      </c>
      <c r="L185" s="15">
        <v>12</v>
      </c>
      <c r="M185" s="79">
        <v>44.064</v>
      </c>
      <c r="N185" s="94">
        <v>44.064</v>
      </c>
      <c r="O185" s="63">
        <v>2530</v>
      </c>
      <c r="P185" s="64">
        <f>Table22457891011234567891011121314151617181920212223242526272829303132333438244454647484950515253626364656667686970345678910[[#This Row],[PEMBULATAN]]*O185</f>
        <v>111481.92</v>
      </c>
    </row>
    <row r="186" spans="1:16" ht="26.25" customHeight="1" x14ac:dyDescent="0.2">
      <c r="A186" s="13"/>
      <c r="B186" s="73"/>
      <c r="C186" s="71" t="s">
        <v>2995</v>
      </c>
      <c r="D186" s="76" t="s">
        <v>56</v>
      </c>
      <c r="E186" s="12">
        <v>44526</v>
      </c>
      <c r="F186" s="74" t="s">
        <v>1971</v>
      </c>
      <c r="G186" s="12">
        <v>44532</v>
      </c>
      <c r="H186" s="75" t="s">
        <v>3065</v>
      </c>
      <c r="I186" s="15">
        <v>76</v>
      </c>
      <c r="J186" s="15">
        <v>62</v>
      </c>
      <c r="K186" s="15">
        <v>26</v>
      </c>
      <c r="L186" s="15">
        <v>10</v>
      </c>
      <c r="M186" s="79">
        <v>30.628</v>
      </c>
      <c r="N186" s="94">
        <v>30.628</v>
      </c>
      <c r="O186" s="63">
        <v>2530</v>
      </c>
      <c r="P186" s="64">
        <f>Table22457891011234567891011121314151617181920212223242526272829303132333438244454647484950515253626364656667686970345678910[[#This Row],[PEMBULATAN]]*O186</f>
        <v>77488.84</v>
      </c>
    </row>
    <row r="187" spans="1:16" ht="26.25" customHeight="1" x14ac:dyDescent="0.2">
      <c r="A187" s="13"/>
      <c r="B187" s="73"/>
      <c r="C187" s="71" t="s">
        <v>2996</v>
      </c>
      <c r="D187" s="76" t="s">
        <v>56</v>
      </c>
      <c r="E187" s="12">
        <v>44526</v>
      </c>
      <c r="F187" s="74" t="s">
        <v>1971</v>
      </c>
      <c r="G187" s="12">
        <v>44532</v>
      </c>
      <c r="H187" s="75" t="s">
        <v>3065</v>
      </c>
      <c r="I187" s="15">
        <v>78</v>
      </c>
      <c r="J187" s="15">
        <v>70</v>
      </c>
      <c r="K187" s="15">
        <v>25</v>
      </c>
      <c r="L187" s="15">
        <v>12</v>
      </c>
      <c r="M187" s="79">
        <v>34.125</v>
      </c>
      <c r="N187" s="94">
        <v>34.125</v>
      </c>
      <c r="O187" s="63">
        <v>2530</v>
      </c>
      <c r="P187" s="64">
        <f>Table22457891011234567891011121314151617181920212223242526272829303132333438244454647484950515253626364656667686970345678910[[#This Row],[PEMBULATAN]]*O187</f>
        <v>86336.25</v>
      </c>
    </row>
    <row r="188" spans="1:16" ht="26.25" customHeight="1" x14ac:dyDescent="0.2">
      <c r="A188" s="13"/>
      <c r="B188" s="73"/>
      <c r="C188" s="71" t="s">
        <v>2997</v>
      </c>
      <c r="D188" s="76" t="s">
        <v>56</v>
      </c>
      <c r="E188" s="12">
        <v>44526</v>
      </c>
      <c r="F188" s="74" t="s">
        <v>1971</v>
      </c>
      <c r="G188" s="12">
        <v>44532</v>
      </c>
      <c r="H188" s="75" t="s">
        <v>3065</v>
      </c>
      <c r="I188" s="15">
        <v>64</v>
      </c>
      <c r="J188" s="15">
        <v>37</v>
      </c>
      <c r="K188" s="15">
        <v>8</v>
      </c>
      <c r="L188" s="15">
        <v>2</v>
      </c>
      <c r="M188" s="79">
        <v>4.7359999999999998</v>
      </c>
      <c r="N188" s="94">
        <v>4.7359999999999998</v>
      </c>
      <c r="O188" s="63">
        <v>2530</v>
      </c>
      <c r="P188" s="64">
        <f>Table22457891011234567891011121314151617181920212223242526272829303132333438244454647484950515253626364656667686970345678910[[#This Row],[PEMBULATAN]]*O188</f>
        <v>11982.08</v>
      </c>
    </row>
    <row r="189" spans="1:16" ht="26.25" customHeight="1" x14ac:dyDescent="0.2">
      <c r="A189" s="13"/>
      <c r="B189" s="73"/>
      <c r="C189" s="71" t="s">
        <v>2998</v>
      </c>
      <c r="D189" s="76" t="s">
        <v>56</v>
      </c>
      <c r="E189" s="12">
        <v>44526</v>
      </c>
      <c r="F189" s="74" t="s">
        <v>1971</v>
      </c>
      <c r="G189" s="12">
        <v>44532</v>
      </c>
      <c r="H189" s="75" t="s">
        <v>3065</v>
      </c>
      <c r="I189" s="15">
        <v>48</v>
      </c>
      <c r="J189" s="15">
        <v>23</v>
      </c>
      <c r="K189" s="15">
        <v>23</v>
      </c>
      <c r="L189" s="15">
        <v>5</v>
      </c>
      <c r="M189" s="79">
        <v>6.3479999999999999</v>
      </c>
      <c r="N189" s="94">
        <v>7</v>
      </c>
      <c r="O189" s="63">
        <v>2530</v>
      </c>
      <c r="P189" s="64">
        <f>Table22457891011234567891011121314151617181920212223242526272829303132333438244454647484950515253626364656667686970345678910[[#This Row],[PEMBULATAN]]*O189</f>
        <v>17710</v>
      </c>
    </row>
    <row r="190" spans="1:16" ht="26.25" customHeight="1" x14ac:dyDescent="0.2">
      <c r="A190" s="13"/>
      <c r="B190" s="73"/>
      <c r="C190" s="71" t="s">
        <v>2999</v>
      </c>
      <c r="D190" s="76" t="s">
        <v>56</v>
      </c>
      <c r="E190" s="12">
        <v>44526</v>
      </c>
      <c r="F190" s="74" t="s">
        <v>1971</v>
      </c>
      <c r="G190" s="12">
        <v>44532</v>
      </c>
      <c r="H190" s="75" t="s">
        <v>3065</v>
      </c>
      <c r="I190" s="15">
        <v>57</v>
      </c>
      <c r="J190" s="15">
        <v>42</v>
      </c>
      <c r="K190" s="15">
        <v>21</v>
      </c>
      <c r="L190" s="15">
        <v>6</v>
      </c>
      <c r="M190" s="79">
        <v>12.5685</v>
      </c>
      <c r="N190" s="94">
        <v>12.5685</v>
      </c>
      <c r="O190" s="63">
        <v>2530</v>
      </c>
      <c r="P190" s="64">
        <f>Table22457891011234567891011121314151617181920212223242526272829303132333438244454647484950515253626364656667686970345678910[[#This Row],[PEMBULATAN]]*O190</f>
        <v>31798.305</v>
      </c>
    </row>
    <row r="191" spans="1:16" ht="26.25" customHeight="1" x14ac:dyDescent="0.2">
      <c r="A191" s="13"/>
      <c r="B191" s="73"/>
      <c r="C191" s="71" t="s">
        <v>3000</v>
      </c>
      <c r="D191" s="76" t="s">
        <v>56</v>
      </c>
      <c r="E191" s="12">
        <v>44526</v>
      </c>
      <c r="F191" s="74" t="s">
        <v>1971</v>
      </c>
      <c r="G191" s="12">
        <v>44532</v>
      </c>
      <c r="H191" s="75" t="s">
        <v>3065</v>
      </c>
      <c r="I191" s="15">
        <v>87</v>
      </c>
      <c r="J191" s="15">
        <v>67</v>
      </c>
      <c r="K191" s="15">
        <v>17</v>
      </c>
      <c r="L191" s="15">
        <v>10</v>
      </c>
      <c r="M191" s="79">
        <v>24.773250000000001</v>
      </c>
      <c r="N191" s="94">
        <v>24.773250000000001</v>
      </c>
      <c r="O191" s="63">
        <v>2530</v>
      </c>
      <c r="P191" s="64">
        <f>Table22457891011234567891011121314151617181920212223242526272829303132333438244454647484950515253626364656667686970345678910[[#This Row],[PEMBULATAN]]*O191</f>
        <v>62676.322500000002</v>
      </c>
    </row>
    <row r="192" spans="1:16" ht="26.25" customHeight="1" x14ac:dyDescent="0.2">
      <c r="A192" s="13"/>
      <c r="B192" s="73"/>
      <c r="C192" s="71" t="s">
        <v>3001</v>
      </c>
      <c r="D192" s="76" t="s">
        <v>56</v>
      </c>
      <c r="E192" s="12">
        <v>44526</v>
      </c>
      <c r="F192" s="74" t="s">
        <v>1971</v>
      </c>
      <c r="G192" s="12">
        <v>44532</v>
      </c>
      <c r="H192" s="75" t="s">
        <v>3065</v>
      </c>
      <c r="I192" s="15">
        <v>72</v>
      </c>
      <c r="J192" s="15">
        <v>50</v>
      </c>
      <c r="K192" s="15">
        <v>12</v>
      </c>
      <c r="L192" s="15">
        <v>5</v>
      </c>
      <c r="M192" s="79">
        <v>10.8</v>
      </c>
      <c r="N192" s="94">
        <v>10.8</v>
      </c>
      <c r="O192" s="63">
        <v>2530</v>
      </c>
      <c r="P192" s="64">
        <f>Table22457891011234567891011121314151617181920212223242526272829303132333438244454647484950515253626364656667686970345678910[[#This Row],[PEMBULATAN]]*O192</f>
        <v>27324</v>
      </c>
    </row>
    <row r="193" spans="1:16" ht="26.25" customHeight="1" x14ac:dyDescent="0.2">
      <c r="A193" s="13"/>
      <c r="B193" s="73"/>
      <c r="C193" s="71" t="s">
        <v>3002</v>
      </c>
      <c r="D193" s="76" t="s">
        <v>56</v>
      </c>
      <c r="E193" s="12">
        <v>44526</v>
      </c>
      <c r="F193" s="74" t="s">
        <v>1971</v>
      </c>
      <c r="G193" s="12">
        <v>44532</v>
      </c>
      <c r="H193" s="75" t="s">
        <v>3065</v>
      </c>
      <c r="I193" s="15">
        <v>90</v>
      </c>
      <c r="J193" s="15">
        <v>50</v>
      </c>
      <c r="K193" s="15">
        <v>30</v>
      </c>
      <c r="L193" s="15">
        <v>18</v>
      </c>
      <c r="M193" s="79">
        <v>33.75</v>
      </c>
      <c r="N193" s="94">
        <v>33.75</v>
      </c>
      <c r="O193" s="63">
        <v>2530</v>
      </c>
      <c r="P193" s="64">
        <f>Table22457891011234567891011121314151617181920212223242526272829303132333438244454647484950515253626364656667686970345678910[[#This Row],[PEMBULATAN]]*O193</f>
        <v>85387.5</v>
      </c>
    </row>
    <row r="194" spans="1:16" ht="26.25" customHeight="1" x14ac:dyDescent="0.2">
      <c r="A194" s="13"/>
      <c r="B194" s="73"/>
      <c r="C194" s="71" t="s">
        <v>3003</v>
      </c>
      <c r="D194" s="76" t="s">
        <v>56</v>
      </c>
      <c r="E194" s="12">
        <v>44526</v>
      </c>
      <c r="F194" s="74" t="s">
        <v>1971</v>
      </c>
      <c r="G194" s="12">
        <v>44532</v>
      </c>
      <c r="H194" s="75" t="s">
        <v>3065</v>
      </c>
      <c r="I194" s="15">
        <v>74</v>
      </c>
      <c r="J194" s="15">
        <v>57</v>
      </c>
      <c r="K194" s="15">
        <v>10</v>
      </c>
      <c r="L194" s="15">
        <v>4</v>
      </c>
      <c r="M194" s="79">
        <v>10.545</v>
      </c>
      <c r="N194" s="94">
        <v>10.545</v>
      </c>
      <c r="O194" s="63">
        <v>2530</v>
      </c>
      <c r="P194" s="64">
        <f>Table22457891011234567891011121314151617181920212223242526272829303132333438244454647484950515253626364656667686970345678910[[#This Row],[PEMBULATAN]]*O194</f>
        <v>26678.85</v>
      </c>
    </row>
    <row r="195" spans="1:16" ht="26.25" customHeight="1" x14ac:dyDescent="0.2">
      <c r="A195" s="13"/>
      <c r="B195" s="73"/>
      <c r="C195" s="71" t="s">
        <v>3004</v>
      </c>
      <c r="D195" s="76" t="s">
        <v>56</v>
      </c>
      <c r="E195" s="12">
        <v>44526</v>
      </c>
      <c r="F195" s="74" t="s">
        <v>1971</v>
      </c>
      <c r="G195" s="12">
        <v>44532</v>
      </c>
      <c r="H195" s="75" t="s">
        <v>3065</v>
      </c>
      <c r="I195" s="15">
        <v>37</v>
      </c>
      <c r="J195" s="15">
        <v>34</v>
      </c>
      <c r="K195" s="15">
        <v>24</v>
      </c>
      <c r="L195" s="15">
        <v>5</v>
      </c>
      <c r="M195" s="79">
        <v>7.548</v>
      </c>
      <c r="N195" s="94">
        <v>7.548</v>
      </c>
      <c r="O195" s="63">
        <v>2530</v>
      </c>
      <c r="P195" s="64">
        <f>Table22457891011234567891011121314151617181920212223242526272829303132333438244454647484950515253626364656667686970345678910[[#This Row],[PEMBULATAN]]*O195</f>
        <v>19096.439999999999</v>
      </c>
    </row>
    <row r="196" spans="1:16" ht="26.25" customHeight="1" x14ac:dyDescent="0.2">
      <c r="A196" s="13"/>
      <c r="B196" s="73"/>
      <c r="C196" s="71" t="s">
        <v>3005</v>
      </c>
      <c r="D196" s="76" t="s">
        <v>56</v>
      </c>
      <c r="E196" s="12">
        <v>44526</v>
      </c>
      <c r="F196" s="74" t="s">
        <v>1971</v>
      </c>
      <c r="G196" s="12">
        <v>44532</v>
      </c>
      <c r="H196" s="75" t="s">
        <v>3065</v>
      </c>
      <c r="I196" s="15">
        <v>45</v>
      </c>
      <c r="J196" s="15">
        <v>36</v>
      </c>
      <c r="K196" s="15">
        <v>26</v>
      </c>
      <c r="L196" s="15">
        <v>5</v>
      </c>
      <c r="M196" s="79">
        <v>10.53</v>
      </c>
      <c r="N196" s="94">
        <v>10.53</v>
      </c>
      <c r="O196" s="63">
        <v>2530</v>
      </c>
      <c r="P196" s="64">
        <f>Table22457891011234567891011121314151617181920212223242526272829303132333438244454647484950515253626364656667686970345678910[[#This Row],[PEMBULATAN]]*O196</f>
        <v>26640.899999999998</v>
      </c>
    </row>
    <row r="197" spans="1:16" ht="26.25" customHeight="1" x14ac:dyDescent="0.2">
      <c r="A197" s="13"/>
      <c r="B197" s="73"/>
      <c r="C197" s="71" t="s">
        <v>3006</v>
      </c>
      <c r="D197" s="76" t="s">
        <v>56</v>
      </c>
      <c r="E197" s="12">
        <v>44526</v>
      </c>
      <c r="F197" s="74" t="s">
        <v>1971</v>
      </c>
      <c r="G197" s="12">
        <v>44532</v>
      </c>
      <c r="H197" s="75" t="s">
        <v>3065</v>
      </c>
      <c r="I197" s="15">
        <v>55</v>
      </c>
      <c r="J197" s="15">
        <v>42</v>
      </c>
      <c r="K197" s="15">
        <v>16</v>
      </c>
      <c r="L197" s="15">
        <v>5</v>
      </c>
      <c r="M197" s="79">
        <v>9.24</v>
      </c>
      <c r="N197" s="94">
        <v>9.24</v>
      </c>
      <c r="O197" s="63">
        <v>2530</v>
      </c>
      <c r="P197" s="64">
        <f>Table22457891011234567891011121314151617181920212223242526272829303132333438244454647484950515253626364656667686970345678910[[#This Row],[PEMBULATAN]]*O197</f>
        <v>23377.200000000001</v>
      </c>
    </row>
    <row r="198" spans="1:16" ht="26.25" customHeight="1" x14ac:dyDescent="0.2">
      <c r="A198" s="13"/>
      <c r="B198" s="73"/>
      <c r="C198" s="71" t="s">
        <v>3007</v>
      </c>
      <c r="D198" s="76" t="s">
        <v>56</v>
      </c>
      <c r="E198" s="12">
        <v>44526</v>
      </c>
      <c r="F198" s="74" t="s">
        <v>1971</v>
      </c>
      <c r="G198" s="12">
        <v>44532</v>
      </c>
      <c r="H198" s="75" t="s">
        <v>3065</v>
      </c>
      <c r="I198" s="15">
        <v>52</v>
      </c>
      <c r="J198" s="15">
        <v>45</v>
      </c>
      <c r="K198" s="15">
        <v>26</v>
      </c>
      <c r="L198" s="15">
        <v>10</v>
      </c>
      <c r="M198" s="79">
        <v>15.21</v>
      </c>
      <c r="N198" s="94">
        <v>15.21</v>
      </c>
      <c r="O198" s="63">
        <v>2530</v>
      </c>
      <c r="P198" s="64">
        <f>Table22457891011234567891011121314151617181920212223242526272829303132333438244454647484950515253626364656667686970345678910[[#This Row],[PEMBULATAN]]*O198</f>
        <v>38481.300000000003</v>
      </c>
    </row>
    <row r="199" spans="1:16" ht="26.25" customHeight="1" x14ac:dyDescent="0.2">
      <c r="A199" s="13"/>
      <c r="B199" s="73"/>
      <c r="C199" s="71" t="s">
        <v>3008</v>
      </c>
      <c r="D199" s="76" t="s">
        <v>56</v>
      </c>
      <c r="E199" s="12">
        <v>44526</v>
      </c>
      <c r="F199" s="74" t="s">
        <v>1971</v>
      </c>
      <c r="G199" s="12">
        <v>44532</v>
      </c>
      <c r="H199" s="75" t="s">
        <v>3065</v>
      </c>
      <c r="I199" s="15">
        <v>102</v>
      </c>
      <c r="J199" s="15">
        <v>62</v>
      </c>
      <c r="K199" s="15">
        <v>6</v>
      </c>
      <c r="L199" s="15">
        <v>4</v>
      </c>
      <c r="M199" s="79">
        <v>9.4860000000000007</v>
      </c>
      <c r="N199" s="94">
        <v>10</v>
      </c>
      <c r="O199" s="63">
        <v>2530</v>
      </c>
      <c r="P199" s="64">
        <f>Table22457891011234567891011121314151617181920212223242526272829303132333438244454647484950515253626364656667686970345678910[[#This Row],[PEMBULATAN]]*O199</f>
        <v>25300</v>
      </c>
    </row>
    <row r="200" spans="1:16" ht="26.25" customHeight="1" x14ac:dyDescent="0.2">
      <c r="A200" s="13"/>
      <c r="B200" s="73"/>
      <c r="C200" s="71" t="s">
        <v>3009</v>
      </c>
      <c r="D200" s="76" t="s">
        <v>56</v>
      </c>
      <c r="E200" s="12">
        <v>44526</v>
      </c>
      <c r="F200" s="74" t="s">
        <v>1971</v>
      </c>
      <c r="G200" s="12">
        <v>44532</v>
      </c>
      <c r="H200" s="75" t="s">
        <v>3065</v>
      </c>
      <c r="I200" s="15">
        <v>67</v>
      </c>
      <c r="J200" s="15">
        <v>57</v>
      </c>
      <c r="K200" s="15">
        <v>15</v>
      </c>
      <c r="L200" s="15">
        <v>10</v>
      </c>
      <c r="M200" s="79">
        <v>14.321249999999999</v>
      </c>
      <c r="N200" s="94">
        <v>15</v>
      </c>
      <c r="O200" s="63">
        <v>2530</v>
      </c>
      <c r="P200" s="64">
        <f>Table22457891011234567891011121314151617181920212223242526272829303132333438244454647484950515253626364656667686970345678910[[#This Row],[PEMBULATAN]]*O200</f>
        <v>37950</v>
      </c>
    </row>
    <row r="201" spans="1:16" ht="26.25" customHeight="1" x14ac:dyDescent="0.2">
      <c r="A201" s="13"/>
      <c r="B201" s="73"/>
      <c r="C201" s="71" t="s">
        <v>3010</v>
      </c>
      <c r="D201" s="76" t="s">
        <v>56</v>
      </c>
      <c r="E201" s="12">
        <v>44526</v>
      </c>
      <c r="F201" s="74" t="s">
        <v>1971</v>
      </c>
      <c r="G201" s="12">
        <v>44532</v>
      </c>
      <c r="H201" s="75" t="s">
        <v>3065</v>
      </c>
      <c r="I201" s="15">
        <v>113</v>
      </c>
      <c r="J201" s="15">
        <v>82</v>
      </c>
      <c r="K201" s="15">
        <v>19</v>
      </c>
      <c r="L201" s="15">
        <v>20</v>
      </c>
      <c r="M201" s="79">
        <v>44.013500000000001</v>
      </c>
      <c r="N201" s="94">
        <v>44.013500000000001</v>
      </c>
      <c r="O201" s="63">
        <v>2530</v>
      </c>
      <c r="P201" s="64">
        <f>Table22457891011234567891011121314151617181920212223242526272829303132333438244454647484950515253626364656667686970345678910[[#This Row],[PEMBULATAN]]*O201</f>
        <v>111354.155</v>
      </c>
    </row>
    <row r="202" spans="1:16" ht="26.25" customHeight="1" x14ac:dyDescent="0.2">
      <c r="A202" s="13"/>
      <c r="B202" s="73"/>
      <c r="C202" s="71" t="s">
        <v>3011</v>
      </c>
      <c r="D202" s="76" t="s">
        <v>56</v>
      </c>
      <c r="E202" s="12">
        <v>44526</v>
      </c>
      <c r="F202" s="74" t="s">
        <v>1971</v>
      </c>
      <c r="G202" s="12">
        <v>44532</v>
      </c>
      <c r="H202" s="75" t="s">
        <v>3065</v>
      </c>
      <c r="I202" s="15">
        <v>97</v>
      </c>
      <c r="J202" s="15">
        <v>65</v>
      </c>
      <c r="K202" s="15">
        <v>24</v>
      </c>
      <c r="L202" s="15">
        <v>22</v>
      </c>
      <c r="M202" s="79">
        <v>37.83</v>
      </c>
      <c r="N202" s="94">
        <v>37.83</v>
      </c>
      <c r="O202" s="63">
        <v>2530</v>
      </c>
      <c r="P202" s="64">
        <f>Table22457891011234567891011121314151617181920212223242526272829303132333438244454647484950515253626364656667686970345678910[[#This Row],[PEMBULATAN]]*O202</f>
        <v>95709.9</v>
      </c>
    </row>
    <row r="203" spans="1:16" ht="26.25" customHeight="1" x14ac:dyDescent="0.2">
      <c r="A203" s="13"/>
      <c r="B203" s="73"/>
      <c r="C203" s="71" t="s">
        <v>3012</v>
      </c>
      <c r="D203" s="76" t="s">
        <v>56</v>
      </c>
      <c r="E203" s="12">
        <v>44526</v>
      </c>
      <c r="F203" s="74" t="s">
        <v>1971</v>
      </c>
      <c r="G203" s="12">
        <v>44532</v>
      </c>
      <c r="H203" s="75" t="s">
        <v>3065</v>
      </c>
      <c r="I203" s="15">
        <v>56</v>
      </c>
      <c r="J203" s="15">
        <v>50</v>
      </c>
      <c r="K203" s="15">
        <v>8</v>
      </c>
      <c r="L203" s="15">
        <v>2</v>
      </c>
      <c r="M203" s="79">
        <v>5.6</v>
      </c>
      <c r="N203" s="94">
        <v>5.6</v>
      </c>
      <c r="O203" s="63">
        <v>2530</v>
      </c>
      <c r="P203" s="64">
        <f>Table22457891011234567891011121314151617181920212223242526272829303132333438244454647484950515253626364656667686970345678910[[#This Row],[PEMBULATAN]]*O203</f>
        <v>14168</v>
      </c>
    </row>
    <row r="204" spans="1:16" ht="26.25" customHeight="1" x14ac:dyDescent="0.2">
      <c r="A204" s="13"/>
      <c r="B204" s="73"/>
      <c r="C204" s="71" t="s">
        <v>3013</v>
      </c>
      <c r="D204" s="76" t="s">
        <v>56</v>
      </c>
      <c r="E204" s="12">
        <v>44526</v>
      </c>
      <c r="F204" s="74" t="s">
        <v>1971</v>
      </c>
      <c r="G204" s="12">
        <v>44532</v>
      </c>
      <c r="H204" s="75" t="s">
        <v>3065</v>
      </c>
      <c r="I204" s="15">
        <v>976</v>
      </c>
      <c r="J204" s="15">
        <v>62</v>
      </c>
      <c r="K204" s="15">
        <v>27</v>
      </c>
      <c r="L204" s="15">
        <v>22</v>
      </c>
      <c r="M204" s="79">
        <v>408.45600000000002</v>
      </c>
      <c r="N204" s="94">
        <v>409</v>
      </c>
      <c r="O204" s="63">
        <v>2530</v>
      </c>
      <c r="P204" s="64">
        <f>Table22457891011234567891011121314151617181920212223242526272829303132333438244454647484950515253626364656667686970345678910[[#This Row],[PEMBULATAN]]*O204</f>
        <v>1034770</v>
      </c>
    </row>
    <row r="205" spans="1:16" ht="26.25" customHeight="1" x14ac:dyDescent="0.2">
      <c r="A205" s="13"/>
      <c r="B205" s="73"/>
      <c r="C205" s="71" t="s">
        <v>3014</v>
      </c>
      <c r="D205" s="76" t="s">
        <v>56</v>
      </c>
      <c r="E205" s="12">
        <v>44526</v>
      </c>
      <c r="F205" s="74" t="s">
        <v>1971</v>
      </c>
      <c r="G205" s="12">
        <v>44532</v>
      </c>
      <c r="H205" s="75" t="s">
        <v>3065</v>
      </c>
      <c r="I205" s="15">
        <v>65</v>
      </c>
      <c r="J205" s="15">
        <v>40</v>
      </c>
      <c r="K205" s="15">
        <v>20</v>
      </c>
      <c r="L205" s="15">
        <v>3</v>
      </c>
      <c r="M205" s="79">
        <v>13</v>
      </c>
      <c r="N205" s="94">
        <v>13</v>
      </c>
      <c r="O205" s="63">
        <v>2530</v>
      </c>
      <c r="P205" s="64">
        <f>Table22457891011234567891011121314151617181920212223242526272829303132333438244454647484950515253626364656667686970345678910[[#This Row],[PEMBULATAN]]*O205</f>
        <v>32890</v>
      </c>
    </row>
    <row r="206" spans="1:16" ht="26.25" customHeight="1" x14ac:dyDescent="0.2">
      <c r="A206" s="13"/>
      <c r="B206" s="73"/>
      <c r="C206" s="71" t="s">
        <v>3015</v>
      </c>
      <c r="D206" s="76" t="s">
        <v>56</v>
      </c>
      <c r="E206" s="12">
        <v>44526</v>
      </c>
      <c r="F206" s="74" t="s">
        <v>1971</v>
      </c>
      <c r="G206" s="12">
        <v>44532</v>
      </c>
      <c r="H206" s="75" t="s">
        <v>3065</v>
      </c>
      <c r="I206" s="15">
        <v>70</v>
      </c>
      <c r="J206" s="15">
        <v>54</v>
      </c>
      <c r="K206" s="15">
        <v>52</v>
      </c>
      <c r="L206" s="15">
        <v>7</v>
      </c>
      <c r="M206" s="79">
        <v>49.14</v>
      </c>
      <c r="N206" s="94">
        <v>49.14</v>
      </c>
      <c r="O206" s="63">
        <v>2530</v>
      </c>
      <c r="P206" s="64">
        <f>Table22457891011234567891011121314151617181920212223242526272829303132333438244454647484950515253626364656667686970345678910[[#This Row],[PEMBULATAN]]*O206</f>
        <v>124324.2</v>
      </c>
    </row>
    <row r="207" spans="1:16" ht="26.25" customHeight="1" x14ac:dyDescent="0.2">
      <c r="A207" s="13"/>
      <c r="B207" s="73"/>
      <c r="C207" s="71" t="s">
        <v>3016</v>
      </c>
      <c r="D207" s="76" t="s">
        <v>56</v>
      </c>
      <c r="E207" s="12">
        <v>44526</v>
      </c>
      <c r="F207" s="74" t="s">
        <v>1971</v>
      </c>
      <c r="G207" s="12">
        <v>44532</v>
      </c>
      <c r="H207" s="75" t="s">
        <v>3065</v>
      </c>
      <c r="I207" s="15">
        <v>63</v>
      </c>
      <c r="J207" s="15">
        <v>38</v>
      </c>
      <c r="K207" s="15">
        <v>30</v>
      </c>
      <c r="L207" s="15">
        <v>10</v>
      </c>
      <c r="M207" s="79">
        <v>17.954999999999998</v>
      </c>
      <c r="N207" s="94">
        <v>17.954999999999998</v>
      </c>
      <c r="O207" s="63">
        <v>2530</v>
      </c>
      <c r="P207" s="64">
        <f>Table22457891011234567891011121314151617181920212223242526272829303132333438244454647484950515253626364656667686970345678910[[#This Row],[PEMBULATAN]]*O207</f>
        <v>45426.149999999994</v>
      </c>
    </row>
    <row r="208" spans="1:16" ht="26.25" customHeight="1" x14ac:dyDescent="0.2">
      <c r="A208" s="13"/>
      <c r="B208" s="73"/>
      <c r="C208" s="71" t="s">
        <v>3017</v>
      </c>
      <c r="D208" s="76" t="s">
        <v>56</v>
      </c>
      <c r="E208" s="12">
        <v>44526</v>
      </c>
      <c r="F208" s="74" t="s">
        <v>1971</v>
      </c>
      <c r="G208" s="12">
        <v>44532</v>
      </c>
      <c r="H208" s="75" t="s">
        <v>3065</v>
      </c>
      <c r="I208" s="15">
        <v>70</v>
      </c>
      <c r="J208" s="15">
        <v>45</v>
      </c>
      <c r="K208" s="15">
        <v>22</v>
      </c>
      <c r="L208" s="15">
        <v>15</v>
      </c>
      <c r="M208" s="79">
        <v>17.324999999999999</v>
      </c>
      <c r="N208" s="94">
        <v>18</v>
      </c>
      <c r="O208" s="63">
        <v>2530</v>
      </c>
      <c r="P208" s="64">
        <f>Table22457891011234567891011121314151617181920212223242526272829303132333438244454647484950515253626364656667686970345678910[[#This Row],[PEMBULATAN]]*O208</f>
        <v>45540</v>
      </c>
    </row>
    <row r="209" spans="1:16" ht="26.25" customHeight="1" x14ac:dyDescent="0.2">
      <c r="A209" s="13"/>
      <c r="B209" s="73"/>
      <c r="C209" s="71" t="s">
        <v>3018</v>
      </c>
      <c r="D209" s="76" t="s">
        <v>56</v>
      </c>
      <c r="E209" s="12">
        <v>44526</v>
      </c>
      <c r="F209" s="74" t="s">
        <v>1971</v>
      </c>
      <c r="G209" s="12">
        <v>44532</v>
      </c>
      <c r="H209" s="75" t="s">
        <v>3065</v>
      </c>
      <c r="I209" s="15">
        <v>100</v>
      </c>
      <c r="J209" s="15">
        <v>44</v>
      </c>
      <c r="K209" s="15">
        <v>34</v>
      </c>
      <c r="L209" s="15">
        <v>16</v>
      </c>
      <c r="M209" s="79">
        <v>37.4</v>
      </c>
      <c r="N209" s="94">
        <v>38</v>
      </c>
      <c r="O209" s="63">
        <v>2530</v>
      </c>
      <c r="P209" s="64">
        <f>Table22457891011234567891011121314151617181920212223242526272829303132333438244454647484950515253626364656667686970345678910[[#This Row],[PEMBULATAN]]*O209</f>
        <v>96140</v>
      </c>
    </row>
    <row r="210" spans="1:16" ht="26.25" customHeight="1" x14ac:dyDescent="0.2">
      <c r="A210" s="13"/>
      <c r="B210" s="73"/>
      <c r="C210" s="71" t="s">
        <v>3019</v>
      </c>
      <c r="D210" s="76" t="s">
        <v>56</v>
      </c>
      <c r="E210" s="12">
        <v>44526</v>
      </c>
      <c r="F210" s="74" t="s">
        <v>1971</v>
      </c>
      <c r="G210" s="12">
        <v>44532</v>
      </c>
      <c r="H210" s="75" t="s">
        <v>3065</v>
      </c>
      <c r="I210" s="15">
        <v>54</v>
      </c>
      <c r="J210" s="15">
        <v>38</v>
      </c>
      <c r="K210" s="15">
        <v>24</v>
      </c>
      <c r="L210" s="15">
        <v>10</v>
      </c>
      <c r="M210" s="79">
        <v>12.311999999999999</v>
      </c>
      <c r="N210" s="94">
        <v>13</v>
      </c>
      <c r="O210" s="63">
        <v>2530</v>
      </c>
      <c r="P210" s="64">
        <f>Table22457891011234567891011121314151617181920212223242526272829303132333438244454647484950515253626364656667686970345678910[[#This Row],[PEMBULATAN]]*O210</f>
        <v>32890</v>
      </c>
    </row>
    <row r="211" spans="1:16" ht="26.25" customHeight="1" x14ac:dyDescent="0.2">
      <c r="A211" s="13"/>
      <c r="B211" s="73"/>
      <c r="C211" s="71" t="s">
        <v>3020</v>
      </c>
      <c r="D211" s="76" t="s">
        <v>56</v>
      </c>
      <c r="E211" s="12">
        <v>44526</v>
      </c>
      <c r="F211" s="74" t="s">
        <v>1971</v>
      </c>
      <c r="G211" s="12">
        <v>44532</v>
      </c>
      <c r="H211" s="75" t="s">
        <v>3065</v>
      </c>
      <c r="I211" s="15">
        <v>58</v>
      </c>
      <c r="J211" s="15">
        <v>34</v>
      </c>
      <c r="K211" s="15">
        <v>24</v>
      </c>
      <c r="L211" s="15">
        <v>1</v>
      </c>
      <c r="M211" s="79">
        <v>11.832000000000001</v>
      </c>
      <c r="N211" s="94">
        <v>11.832000000000001</v>
      </c>
      <c r="O211" s="63">
        <v>2530</v>
      </c>
      <c r="P211" s="64">
        <f>Table22457891011234567891011121314151617181920212223242526272829303132333438244454647484950515253626364656667686970345678910[[#This Row],[PEMBULATAN]]*O211</f>
        <v>29934.960000000003</v>
      </c>
    </row>
    <row r="212" spans="1:16" ht="26.25" customHeight="1" x14ac:dyDescent="0.2">
      <c r="A212" s="13"/>
      <c r="B212" s="73"/>
      <c r="C212" s="71" t="s">
        <v>3021</v>
      </c>
      <c r="D212" s="76" t="s">
        <v>56</v>
      </c>
      <c r="E212" s="12">
        <v>44526</v>
      </c>
      <c r="F212" s="74" t="s">
        <v>1971</v>
      </c>
      <c r="G212" s="12">
        <v>44532</v>
      </c>
      <c r="H212" s="75" t="s">
        <v>3065</v>
      </c>
      <c r="I212" s="15">
        <v>68</v>
      </c>
      <c r="J212" s="15">
        <v>60</v>
      </c>
      <c r="K212" s="15">
        <v>20</v>
      </c>
      <c r="L212" s="15">
        <v>7</v>
      </c>
      <c r="M212" s="79">
        <v>20.399999999999999</v>
      </c>
      <c r="N212" s="94">
        <v>21</v>
      </c>
      <c r="O212" s="63">
        <v>2530</v>
      </c>
      <c r="P212" s="64">
        <f>Table22457891011234567891011121314151617181920212223242526272829303132333438244454647484950515253626364656667686970345678910[[#This Row],[PEMBULATAN]]*O212</f>
        <v>53130</v>
      </c>
    </row>
    <row r="213" spans="1:16" ht="26.25" customHeight="1" x14ac:dyDescent="0.2">
      <c r="A213" s="13"/>
      <c r="B213" s="73"/>
      <c r="C213" s="71" t="s">
        <v>3022</v>
      </c>
      <c r="D213" s="76" t="s">
        <v>56</v>
      </c>
      <c r="E213" s="12">
        <v>44526</v>
      </c>
      <c r="F213" s="74" t="s">
        <v>1971</v>
      </c>
      <c r="G213" s="12">
        <v>44532</v>
      </c>
      <c r="H213" s="75" t="s">
        <v>3065</v>
      </c>
      <c r="I213" s="15">
        <v>75</v>
      </c>
      <c r="J213" s="15">
        <v>55</v>
      </c>
      <c r="K213" s="15">
        <v>30</v>
      </c>
      <c r="L213" s="15">
        <v>11</v>
      </c>
      <c r="M213" s="79">
        <v>30.9375</v>
      </c>
      <c r="N213" s="94">
        <v>30.9375</v>
      </c>
      <c r="O213" s="63">
        <v>2530</v>
      </c>
      <c r="P213" s="64">
        <f>Table22457891011234567891011121314151617181920212223242526272829303132333438244454647484950515253626364656667686970345678910[[#This Row],[PEMBULATAN]]*O213</f>
        <v>78271.875</v>
      </c>
    </row>
    <row r="214" spans="1:16" ht="26.25" customHeight="1" x14ac:dyDescent="0.2">
      <c r="A214" s="13"/>
      <c r="B214" s="73"/>
      <c r="C214" s="71" t="s">
        <v>3023</v>
      </c>
      <c r="D214" s="76" t="s">
        <v>56</v>
      </c>
      <c r="E214" s="12">
        <v>44526</v>
      </c>
      <c r="F214" s="74" t="s">
        <v>1971</v>
      </c>
      <c r="G214" s="12">
        <v>44532</v>
      </c>
      <c r="H214" s="75" t="s">
        <v>3065</v>
      </c>
      <c r="I214" s="15">
        <v>86</v>
      </c>
      <c r="J214" s="15">
        <v>58</v>
      </c>
      <c r="K214" s="15">
        <v>32</v>
      </c>
      <c r="L214" s="15">
        <v>29</v>
      </c>
      <c r="M214" s="79">
        <v>39.904000000000003</v>
      </c>
      <c r="N214" s="94">
        <v>39.904000000000003</v>
      </c>
      <c r="O214" s="63">
        <v>2530</v>
      </c>
      <c r="P214" s="64">
        <f>Table22457891011234567891011121314151617181920212223242526272829303132333438244454647484950515253626364656667686970345678910[[#This Row],[PEMBULATAN]]*O214</f>
        <v>100957.12000000001</v>
      </c>
    </row>
    <row r="215" spans="1:16" ht="26.25" customHeight="1" x14ac:dyDescent="0.2">
      <c r="A215" s="13"/>
      <c r="B215" s="73"/>
      <c r="C215" s="71" t="s">
        <v>3024</v>
      </c>
      <c r="D215" s="76" t="s">
        <v>56</v>
      </c>
      <c r="E215" s="12">
        <v>44526</v>
      </c>
      <c r="F215" s="74" t="s">
        <v>1971</v>
      </c>
      <c r="G215" s="12">
        <v>44532</v>
      </c>
      <c r="H215" s="75" t="s">
        <v>3065</v>
      </c>
      <c r="I215" s="15">
        <v>35</v>
      </c>
      <c r="J215" s="15">
        <v>35</v>
      </c>
      <c r="K215" s="15">
        <v>18</v>
      </c>
      <c r="L215" s="15">
        <v>10</v>
      </c>
      <c r="M215" s="79">
        <v>5.5125000000000002</v>
      </c>
      <c r="N215" s="94">
        <v>10</v>
      </c>
      <c r="O215" s="63">
        <v>2530</v>
      </c>
      <c r="P215" s="64">
        <f>Table22457891011234567891011121314151617181920212223242526272829303132333438244454647484950515253626364656667686970345678910[[#This Row],[PEMBULATAN]]*O215</f>
        <v>25300</v>
      </c>
    </row>
    <row r="216" spans="1:16" ht="26.25" customHeight="1" x14ac:dyDescent="0.2">
      <c r="A216" s="13"/>
      <c r="B216" s="73"/>
      <c r="C216" s="71" t="s">
        <v>3025</v>
      </c>
      <c r="D216" s="76" t="s">
        <v>56</v>
      </c>
      <c r="E216" s="12">
        <v>44526</v>
      </c>
      <c r="F216" s="74" t="s">
        <v>1971</v>
      </c>
      <c r="G216" s="12">
        <v>44532</v>
      </c>
      <c r="H216" s="75" t="s">
        <v>3065</v>
      </c>
      <c r="I216" s="15">
        <v>54</v>
      </c>
      <c r="J216" s="15">
        <v>30</v>
      </c>
      <c r="K216" s="15">
        <v>18</v>
      </c>
      <c r="L216" s="15">
        <v>10</v>
      </c>
      <c r="M216" s="79">
        <v>7.29</v>
      </c>
      <c r="N216" s="94">
        <v>10</v>
      </c>
      <c r="O216" s="63">
        <v>2530</v>
      </c>
      <c r="P216" s="64">
        <f>Table22457891011234567891011121314151617181920212223242526272829303132333438244454647484950515253626364656667686970345678910[[#This Row],[PEMBULATAN]]*O216</f>
        <v>25300</v>
      </c>
    </row>
    <row r="217" spans="1:16" ht="26.25" customHeight="1" x14ac:dyDescent="0.2">
      <c r="A217" s="13"/>
      <c r="B217" s="73"/>
      <c r="C217" s="71" t="s">
        <v>3026</v>
      </c>
      <c r="D217" s="76" t="s">
        <v>56</v>
      </c>
      <c r="E217" s="12">
        <v>44526</v>
      </c>
      <c r="F217" s="74" t="s">
        <v>1971</v>
      </c>
      <c r="G217" s="12">
        <v>44532</v>
      </c>
      <c r="H217" s="75" t="s">
        <v>3065</v>
      </c>
      <c r="I217" s="15">
        <v>42</v>
      </c>
      <c r="J217" s="15">
        <v>40</v>
      </c>
      <c r="K217" s="15">
        <v>28</v>
      </c>
      <c r="L217" s="15">
        <v>18</v>
      </c>
      <c r="M217" s="79">
        <v>11.76</v>
      </c>
      <c r="N217" s="94">
        <v>18</v>
      </c>
      <c r="O217" s="63">
        <v>2530</v>
      </c>
      <c r="P217" s="64">
        <f>Table22457891011234567891011121314151617181920212223242526272829303132333438244454647484950515253626364656667686970345678910[[#This Row],[PEMBULATAN]]*O217</f>
        <v>45540</v>
      </c>
    </row>
    <row r="218" spans="1:16" ht="26.25" customHeight="1" x14ac:dyDescent="0.2">
      <c r="A218" s="13"/>
      <c r="B218" s="73"/>
      <c r="C218" s="71" t="s">
        <v>3027</v>
      </c>
      <c r="D218" s="76" t="s">
        <v>56</v>
      </c>
      <c r="E218" s="12">
        <v>44526</v>
      </c>
      <c r="F218" s="74" t="s">
        <v>1971</v>
      </c>
      <c r="G218" s="12">
        <v>44532</v>
      </c>
      <c r="H218" s="75" t="s">
        <v>3065</v>
      </c>
      <c r="I218" s="15">
        <v>85</v>
      </c>
      <c r="J218" s="15">
        <v>65</v>
      </c>
      <c r="K218" s="15">
        <v>20</v>
      </c>
      <c r="L218" s="15">
        <v>11</v>
      </c>
      <c r="M218" s="79">
        <v>27.625</v>
      </c>
      <c r="N218" s="94">
        <v>27.625</v>
      </c>
      <c r="O218" s="63">
        <v>2530</v>
      </c>
      <c r="P218" s="64">
        <f>Table22457891011234567891011121314151617181920212223242526272829303132333438244454647484950515253626364656667686970345678910[[#This Row],[PEMBULATAN]]*O218</f>
        <v>69891.25</v>
      </c>
    </row>
    <row r="219" spans="1:16" ht="26.25" customHeight="1" x14ac:dyDescent="0.2">
      <c r="A219" s="13"/>
      <c r="B219" s="73"/>
      <c r="C219" s="71" t="s">
        <v>3028</v>
      </c>
      <c r="D219" s="76" t="s">
        <v>56</v>
      </c>
      <c r="E219" s="12">
        <v>44526</v>
      </c>
      <c r="F219" s="74" t="s">
        <v>1971</v>
      </c>
      <c r="G219" s="12">
        <v>44532</v>
      </c>
      <c r="H219" s="75" t="s">
        <v>3065</v>
      </c>
      <c r="I219" s="15">
        <v>96</v>
      </c>
      <c r="J219" s="15">
        <v>62</v>
      </c>
      <c r="K219" s="15">
        <v>20</v>
      </c>
      <c r="L219" s="15">
        <v>3</v>
      </c>
      <c r="M219" s="79">
        <v>29.76</v>
      </c>
      <c r="N219" s="94">
        <v>29.76</v>
      </c>
      <c r="O219" s="63">
        <v>2530</v>
      </c>
      <c r="P219" s="64">
        <f>Table22457891011234567891011121314151617181920212223242526272829303132333438244454647484950515253626364656667686970345678910[[#This Row],[PEMBULATAN]]*O219</f>
        <v>75292.800000000003</v>
      </c>
    </row>
    <row r="220" spans="1:16" ht="26.25" customHeight="1" x14ac:dyDescent="0.2">
      <c r="A220" s="13"/>
      <c r="B220" s="73"/>
      <c r="C220" s="71" t="s">
        <v>3029</v>
      </c>
      <c r="D220" s="76" t="s">
        <v>56</v>
      </c>
      <c r="E220" s="12">
        <v>44526</v>
      </c>
      <c r="F220" s="74" t="s">
        <v>1971</v>
      </c>
      <c r="G220" s="12">
        <v>44532</v>
      </c>
      <c r="H220" s="75" t="s">
        <v>3065</v>
      </c>
      <c r="I220" s="15">
        <v>75</v>
      </c>
      <c r="J220" s="15">
        <v>32</v>
      </c>
      <c r="K220" s="15">
        <v>35</v>
      </c>
      <c r="L220" s="15">
        <v>19</v>
      </c>
      <c r="M220" s="79">
        <v>21</v>
      </c>
      <c r="N220" s="94">
        <v>21</v>
      </c>
      <c r="O220" s="63">
        <v>2530</v>
      </c>
      <c r="P220" s="64">
        <f>Table22457891011234567891011121314151617181920212223242526272829303132333438244454647484950515253626364656667686970345678910[[#This Row],[PEMBULATAN]]*O220</f>
        <v>53130</v>
      </c>
    </row>
    <row r="221" spans="1:16" ht="26.25" customHeight="1" x14ac:dyDescent="0.2">
      <c r="A221" s="13"/>
      <c r="B221" s="73"/>
      <c r="C221" s="71" t="s">
        <v>3030</v>
      </c>
      <c r="D221" s="76" t="s">
        <v>56</v>
      </c>
      <c r="E221" s="12">
        <v>44526</v>
      </c>
      <c r="F221" s="74" t="s">
        <v>1971</v>
      </c>
      <c r="G221" s="12">
        <v>44532</v>
      </c>
      <c r="H221" s="75" t="s">
        <v>3065</v>
      </c>
      <c r="I221" s="15">
        <v>74</v>
      </c>
      <c r="J221" s="15">
        <v>50</v>
      </c>
      <c r="K221" s="15">
        <v>20</v>
      </c>
      <c r="L221" s="15">
        <v>3</v>
      </c>
      <c r="M221" s="79">
        <v>18.5</v>
      </c>
      <c r="N221" s="94">
        <v>20</v>
      </c>
      <c r="O221" s="63">
        <v>2530</v>
      </c>
      <c r="P221" s="64">
        <f>Table22457891011234567891011121314151617181920212223242526272829303132333438244454647484950515253626364656667686970345678910[[#This Row],[PEMBULATAN]]*O221</f>
        <v>50600</v>
      </c>
    </row>
    <row r="222" spans="1:16" ht="26.25" customHeight="1" x14ac:dyDescent="0.2">
      <c r="A222" s="13"/>
      <c r="B222" s="73"/>
      <c r="C222" s="71" t="s">
        <v>3031</v>
      </c>
      <c r="D222" s="76" t="s">
        <v>56</v>
      </c>
      <c r="E222" s="12">
        <v>44526</v>
      </c>
      <c r="F222" s="74" t="s">
        <v>1971</v>
      </c>
      <c r="G222" s="12">
        <v>44532</v>
      </c>
      <c r="H222" s="75" t="s">
        <v>3065</v>
      </c>
      <c r="I222" s="15">
        <v>105</v>
      </c>
      <c r="J222" s="15">
        <v>50</v>
      </c>
      <c r="K222" s="15">
        <v>32</v>
      </c>
      <c r="L222" s="15">
        <v>21</v>
      </c>
      <c r="M222" s="79">
        <v>42</v>
      </c>
      <c r="N222" s="94">
        <v>42</v>
      </c>
      <c r="O222" s="63">
        <v>2530</v>
      </c>
      <c r="P222" s="64">
        <f>Table22457891011234567891011121314151617181920212223242526272829303132333438244454647484950515253626364656667686970345678910[[#This Row],[PEMBULATAN]]*O222</f>
        <v>106260</v>
      </c>
    </row>
    <row r="223" spans="1:16" ht="26.25" customHeight="1" x14ac:dyDescent="0.2">
      <c r="A223" s="13"/>
      <c r="B223" s="73"/>
      <c r="C223" s="71" t="s">
        <v>3032</v>
      </c>
      <c r="D223" s="76" t="s">
        <v>56</v>
      </c>
      <c r="E223" s="12">
        <v>44526</v>
      </c>
      <c r="F223" s="74" t="s">
        <v>1971</v>
      </c>
      <c r="G223" s="12">
        <v>44532</v>
      </c>
      <c r="H223" s="75" t="s">
        <v>3065</v>
      </c>
      <c r="I223" s="15">
        <v>80</v>
      </c>
      <c r="J223" s="15">
        <v>57</v>
      </c>
      <c r="K223" s="15">
        <v>28</v>
      </c>
      <c r="L223" s="15">
        <v>15</v>
      </c>
      <c r="M223" s="79">
        <v>31.92</v>
      </c>
      <c r="N223" s="94">
        <v>31.92</v>
      </c>
      <c r="O223" s="63">
        <v>2530</v>
      </c>
      <c r="P223" s="64">
        <f>Table22457891011234567891011121314151617181920212223242526272829303132333438244454647484950515253626364656667686970345678910[[#This Row],[PEMBULATAN]]*O223</f>
        <v>80757.600000000006</v>
      </c>
    </row>
    <row r="224" spans="1:16" ht="26.25" customHeight="1" x14ac:dyDescent="0.2">
      <c r="A224" s="13"/>
      <c r="B224" s="73"/>
      <c r="C224" s="71" t="s">
        <v>3033</v>
      </c>
      <c r="D224" s="76" t="s">
        <v>56</v>
      </c>
      <c r="E224" s="12">
        <v>44526</v>
      </c>
      <c r="F224" s="74" t="s">
        <v>1971</v>
      </c>
      <c r="G224" s="12">
        <v>44532</v>
      </c>
      <c r="H224" s="75" t="s">
        <v>3065</v>
      </c>
      <c r="I224" s="15">
        <v>96</v>
      </c>
      <c r="J224" s="15">
        <v>63</v>
      </c>
      <c r="K224" s="15">
        <v>33</v>
      </c>
      <c r="L224" s="15">
        <v>20</v>
      </c>
      <c r="M224" s="79">
        <v>49.896000000000001</v>
      </c>
      <c r="N224" s="94">
        <v>49.896000000000001</v>
      </c>
      <c r="O224" s="63">
        <v>2530</v>
      </c>
      <c r="P224" s="64">
        <f>Table22457891011234567891011121314151617181920212223242526272829303132333438244454647484950515253626364656667686970345678910[[#This Row],[PEMBULATAN]]*O224</f>
        <v>126236.88</v>
      </c>
    </row>
    <row r="225" spans="1:16" ht="26.25" customHeight="1" x14ac:dyDescent="0.2">
      <c r="A225" s="13"/>
      <c r="B225" s="73"/>
      <c r="C225" s="71" t="s">
        <v>3034</v>
      </c>
      <c r="D225" s="76" t="s">
        <v>56</v>
      </c>
      <c r="E225" s="12">
        <v>44526</v>
      </c>
      <c r="F225" s="74" t="s">
        <v>1971</v>
      </c>
      <c r="G225" s="12">
        <v>44532</v>
      </c>
      <c r="H225" s="75" t="s">
        <v>3065</v>
      </c>
      <c r="I225" s="15">
        <v>78</v>
      </c>
      <c r="J225" s="15">
        <v>58</v>
      </c>
      <c r="K225" s="15">
        <v>28</v>
      </c>
      <c r="L225" s="15">
        <v>19</v>
      </c>
      <c r="M225" s="79">
        <v>31.667999999999999</v>
      </c>
      <c r="N225" s="94">
        <v>31.667999999999999</v>
      </c>
      <c r="O225" s="63">
        <v>2530</v>
      </c>
      <c r="P225" s="64">
        <f>Table22457891011234567891011121314151617181920212223242526272829303132333438244454647484950515253626364656667686970345678910[[#This Row],[PEMBULATAN]]*O225</f>
        <v>80120.039999999994</v>
      </c>
    </row>
    <row r="226" spans="1:16" ht="26.25" customHeight="1" x14ac:dyDescent="0.2">
      <c r="A226" s="13"/>
      <c r="B226" s="73"/>
      <c r="C226" s="71" t="s">
        <v>3035</v>
      </c>
      <c r="D226" s="76" t="s">
        <v>56</v>
      </c>
      <c r="E226" s="12">
        <v>44526</v>
      </c>
      <c r="F226" s="74" t="s">
        <v>1971</v>
      </c>
      <c r="G226" s="12">
        <v>44532</v>
      </c>
      <c r="H226" s="75" t="s">
        <v>3065</v>
      </c>
      <c r="I226" s="15">
        <v>95</v>
      </c>
      <c r="J226" s="15">
        <v>56</v>
      </c>
      <c r="K226" s="15">
        <v>30</v>
      </c>
      <c r="L226" s="15">
        <v>23</v>
      </c>
      <c r="M226" s="79">
        <v>39.9</v>
      </c>
      <c r="N226" s="94">
        <v>39.9</v>
      </c>
      <c r="O226" s="63">
        <v>2530</v>
      </c>
      <c r="P226" s="64">
        <f>Table22457891011234567891011121314151617181920212223242526272829303132333438244454647484950515253626364656667686970345678910[[#This Row],[PEMBULATAN]]*O226</f>
        <v>100947</v>
      </c>
    </row>
    <row r="227" spans="1:16" ht="26.25" customHeight="1" x14ac:dyDescent="0.2">
      <c r="A227" s="13"/>
      <c r="B227" s="73"/>
      <c r="C227" s="71" t="s">
        <v>3036</v>
      </c>
      <c r="D227" s="76" t="s">
        <v>56</v>
      </c>
      <c r="E227" s="12">
        <v>44526</v>
      </c>
      <c r="F227" s="74" t="s">
        <v>1971</v>
      </c>
      <c r="G227" s="12">
        <v>44532</v>
      </c>
      <c r="H227" s="75" t="s">
        <v>3065</v>
      </c>
      <c r="I227" s="15">
        <v>76</v>
      </c>
      <c r="J227" s="15">
        <v>47</v>
      </c>
      <c r="K227" s="15">
        <v>10</v>
      </c>
      <c r="L227" s="15">
        <v>6</v>
      </c>
      <c r="M227" s="79">
        <v>8.93</v>
      </c>
      <c r="N227" s="94">
        <v>8.93</v>
      </c>
      <c r="O227" s="63">
        <v>2530</v>
      </c>
      <c r="P227" s="64">
        <f>Table22457891011234567891011121314151617181920212223242526272829303132333438244454647484950515253626364656667686970345678910[[#This Row],[PEMBULATAN]]*O227</f>
        <v>22592.899999999998</v>
      </c>
    </row>
    <row r="228" spans="1:16" ht="26.25" customHeight="1" x14ac:dyDescent="0.2">
      <c r="A228" s="13"/>
      <c r="B228" s="73"/>
      <c r="C228" s="71" t="s">
        <v>3037</v>
      </c>
      <c r="D228" s="76" t="s">
        <v>56</v>
      </c>
      <c r="E228" s="12">
        <v>44526</v>
      </c>
      <c r="F228" s="74" t="s">
        <v>1971</v>
      </c>
      <c r="G228" s="12">
        <v>44532</v>
      </c>
      <c r="H228" s="75" t="s">
        <v>3065</v>
      </c>
      <c r="I228" s="15">
        <v>73</v>
      </c>
      <c r="J228" s="15">
        <v>52</v>
      </c>
      <c r="K228" s="15">
        <v>18</v>
      </c>
      <c r="L228" s="15">
        <v>8</v>
      </c>
      <c r="M228" s="79">
        <v>17.082000000000001</v>
      </c>
      <c r="N228" s="94">
        <v>17.082000000000001</v>
      </c>
      <c r="O228" s="63">
        <v>2530</v>
      </c>
      <c r="P228" s="64">
        <f>Table22457891011234567891011121314151617181920212223242526272829303132333438244454647484950515253626364656667686970345678910[[#This Row],[PEMBULATAN]]*O228</f>
        <v>43217.46</v>
      </c>
    </row>
    <row r="229" spans="1:16" ht="26.25" customHeight="1" x14ac:dyDescent="0.2">
      <c r="A229" s="13"/>
      <c r="B229" s="73"/>
      <c r="C229" s="71" t="s">
        <v>3038</v>
      </c>
      <c r="D229" s="76" t="s">
        <v>56</v>
      </c>
      <c r="E229" s="12">
        <v>44526</v>
      </c>
      <c r="F229" s="74" t="s">
        <v>1971</v>
      </c>
      <c r="G229" s="12">
        <v>44532</v>
      </c>
      <c r="H229" s="75" t="s">
        <v>3065</v>
      </c>
      <c r="I229" s="15">
        <v>70</v>
      </c>
      <c r="J229" s="15">
        <v>38</v>
      </c>
      <c r="K229" s="15">
        <v>18</v>
      </c>
      <c r="L229" s="15">
        <v>6</v>
      </c>
      <c r="M229" s="79">
        <v>11.97</v>
      </c>
      <c r="N229" s="94">
        <v>11.97</v>
      </c>
      <c r="O229" s="63">
        <v>2530</v>
      </c>
      <c r="P229" s="64">
        <f>Table22457891011234567891011121314151617181920212223242526272829303132333438244454647484950515253626364656667686970345678910[[#This Row],[PEMBULATAN]]*O229</f>
        <v>30284.100000000002</v>
      </c>
    </row>
    <row r="230" spans="1:16" ht="26.25" customHeight="1" x14ac:dyDescent="0.2">
      <c r="A230" s="13"/>
      <c r="B230" s="73"/>
      <c r="C230" s="71" t="s">
        <v>3039</v>
      </c>
      <c r="D230" s="76" t="s">
        <v>56</v>
      </c>
      <c r="E230" s="12">
        <v>44526</v>
      </c>
      <c r="F230" s="74" t="s">
        <v>1971</v>
      </c>
      <c r="G230" s="12">
        <v>44532</v>
      </c>
      <c r="H230" s="75" t="s">
        <v>3065</v>
      </c>
      <c r="I230" s="15">
        <v>90</v>
      </c>
      <c r="J230" s="15">
        <v>55</v>
      </c>
      <c r="K230" s="15">
        <v>26</v>
      </c>
      <c r="L230" s="15">
        <v>15</v>
      </c>
      <c r="M230" s="79">
        <v>32.174999999999997</v>
      </c>
      <c r="N230" s="94">
        <v>32.174999999999997</v>
      </c>
      <c r="O230" s="63">
        <v>2530</v>
      </c>
      <c r="P230" s="64">
        <f>Table22457891011234567891011121314151617181920212223242526272829303132333438244454647484950515253626364656667686970345678910[[#This Row],[PEMBULATAN]]*O230</f>
        <v>81402.75</v>
      </c>
    </row>
    <row r="231" spans="1:16" ht="26.25" customHeight="1" x14ac:dyDescent="0.2">
      <c r="A231" s="13"/>
      <c r="B231" s="73"/>
      <c r="C231" s="71" t="s">
        <v>3040</v>
      </c>
      <c r="D231" s="76" t="s">
        <v>56</v>
      </c>
      <c r="E231" s="12">
        <v>44526</v>
      </c>
      <c r="F231" s="74" t="s">
        <v>1971</v>
      </c>
      <c r="G231" s="12">
        <v>44532</v>
      </c>
      <c r="H231" s="75" t="s">
        <v>3065</v>
      </c>
      <c r="I231" s="15">
        <v>92</v>
      </c>
      <c r="J231" s="15">
        <v>76</v>
      </c>
      <c r="K231" s="15">
        <v>26</v>
      </c>
      <c r="L231" s="15">
        <v>16</v>
      </c>
      <c r="M231" s="79">
        <v>45.448</v>
      </c>
      <c r="N231" s="94">
        <v>46</v>
      </c>
      <c r="O231" s="63">
        <v>2530</v>
      </c>
      <c r="P231" s="64">
        <f>Table22457891011234567891011121314151617181920212223242526272829303132333438244454647484950515253626364656667686970345678910[[#This Row],[PEMBULATAN]]*O231</f>
        <v>116380</v>
      </c>
    </row>
    <row r="232" spans="1:16" ht="26.25" customHeight="1" x14ac:dyDescent="0.2">
      <c r="A232" s="13"/>
      <c r="B232" s="73"/>
      <c r="C232" s="71" t="s">
        <v>3041</v>
      </c>
      <c r="D232" s="76" t="s">
        <v>56</v>
      </c>
      <c r="E232" s="12">
        <v>44526</v>
      </c>
      <c r="F232" s="74" t="s">
        <v>1971</v>
      </c>
      <c r="G232" s="12">
        <v>44532</v>
      </c>
      <c r="H232" s="75" t="s">
        <v>3065</v>
      </c>
      <c r="I232" s="15">
        <v>65</v>
      </c>
      <c r="J232" s="15">
        <v>44</v>
      </c>
      <c r="K232" s="15">
        <v>20</v>
      </c>
      <c r="L232" s="15">
        <v>3</v>
      </c>
      <c r="M232" s="79">
        <v>14.3</v>
      </c>
      <c r="N232" s="94">
        <v>15</v>
      </c>
      <c r="O232" s="63">
        <v>2530</v>
      </c>
      <c r="P232" s="64">
        <f>Table22457891011234567891011121314151617181920212223242526272829303132333438244454647484950515253626364656667686970345678910[[#This Row],[PEMBULATAN]]*O232</f>
        <v>37950</v>
      </c>
    </row>
    <row r="233" spans="1:16" ht="26.25" customHeight="1" x14ac:dyDescent="0.2">
      <c r="A233" s="13"/>
      <c r="B233" s="73"/>
      <c r="C233" s="71" t="s">
        <v>3042</v>
      </c>
      <c r="D233" s="76" t="s">
        <v>56</v>
      </c>
      <c r="E233" s="12">
        <v>44526</v>
      </c>
      <c r="F233" s="74" t="s">
        <v>1971</v>
      </c>
      <c r="G233" s="12">
        <v>44532</v>
      </c>
      <c r="H233" s="75" t="s">
        <v>3065</v>
      </c>
      <c r="I233" s="15">
        <v>84</v>
      </c>
      <c r="J233" s="15">
        <v>60</v>
      </c>
      <c r="K233" s="15">
        <v>21</v>
      </c>
      <c r="L233" s="15">
        <v>9</v>
      </c>
      <c r="M233" s="79">
        <v>26.46</v>
      </c>
      <c r="N233" s="94">
        <v>27</v>
      </c>
      <c r="O233" s="63">
        <v>2530</v>
      </c>
      <c r="P233" s="64">
        <f>Table22457891011234567891011121314151617181920212223242526272829303132333438244454647484950515253626364656667686970345678910[[#This Row],[PEMBULATAN]]*O233</f>
        <v>68310</v>
      </c>
    </row>
    <row r="234" spans="1:16" ht="26.25" customHeight="1" x14ac:dyDescent="0.2">
      <c r="A234" s="13"/>
      <c r="B234" s="73"/>
      <c r="C234" s="71" t="s">
        <v>3043</v>
      </c>
      <c r="D234" s="76" t="s">
        <v>56</v>
      </c>
      <c r="E234" s="12">
        <v>44526</v>
      </c>
      <c r="F234" s="74" t="s">
        <v>1971</v>
      </c>
      <c r="G234" s="12">
        <v>44532</v>
      </c>
      <c r="H234" s="75" t="s">
        <v>3065</v>
      </c>
      <c r="I234" s="15">
        <v>87</v>
      </c>
      <c r="J234" s="15">
        <v>60</v>
      </c>
      <c r="K234" s="15">
        <v>44</v>
      </c>
      <c r="L234" s="15">
        <v>15</v>
      </c>
      <c r="M234" s="79">
        <v>57.42</v>
      </c>
      <c r="N234" s="94">
        <v>58</v>
      </c>
      <c r="O234" s="63">
        <v>2530</v>
      </c>
      <c r="P234" s="64">
        <f>Table22457891011234567891011121314151617181920212223242526272829303132333438244454647484950515253626364656667686970345678910[[#This Row],[PEMBULATAN]]*O234</f>
        <v>146740</v>
      </c>
    </row>
    <row r="235" spans="1:16" ht="26.25" customHeight="1" x14ac:dyDescent="0.2">
      <c r="A235" s="13"/>
      <c r="B235" s="73"/>
      <c r="C235" s="71" t="s">
        <v>3044</v>
      </c>
      <c r="D235" s="76" t="s">
        <v>56</v>
      </c>
      <c r="E235" s="12">
        <v>44526</v>
      </c>
      <c r="F235" s="74" t="s">
        <v>1971</v>
      </c>
      <c r="G235" s="12">
        <v>44532</v>
      </c>
      <c r="H235" s="75" t="s">
        <v>3065</v>
      </c>
      <c r="I235" s="15">
        <v>96</v>
      </c>
      <c r="J235" s="15">
        <v>47</v>
      </c>
      <c r="K235" s="15">
        <v>25</v>
      </c>
      <c r="L235" s="15">
        <v>20</v>
      </c>
      <c r="M235" s="79">
        <v>28.2</v>
      </c>
      <c r="N235" s="94">
        <v>28.2</v>
      </c>
      <c r="O235" s="63">
        <v>2530</v>
      </c>
      <c r="P235" s="64">
        <f>Table22457891011234567891011121314151617181920212223242526272829303132333438244454647484950515253626364656667686970345678910[[#This Row],[PEMBULATAN]]*O235</f>
        <v>71346</v>
      </c>
    </row>
    <row r="236" spans="1:16" ht="26.25" customHeight="1" x14ac:dyDescent="0.2">
      <c r="A236" s="13"/>
      <c r="B236" s="73"/>
      <c r="C236" s="71" t="s">
        <v>3045</v>
      </c>
      <c r="D236" s="76" t="s">
        <v>56</v>
      </c>
      <c r="E236" s="12">
        <v>44526</v>
      </c>
      <c r="F236" s="74" t="s">
        <v>1971</v>
      </c>
      <c r="G236" s="12">
        <v>44532</v>
      </c>
      <c r="H236" s="75" t="s">
        <v>3065</v>
      </c>
      <c r="I236" s="15">
        <v>85</v>
      </c>
      <c r="J236" s="15">
        <v>60</v>
      </c>
      <c r="K236" s="15">
        <v>36</v>
      </c>
      <c r="L236" s="15">
        <v>17</v>
      </c>
      <c r="M236" s="79">
        <v>45.9</v>
      </c>
      <c r="N236" s="94">
        <v>45.9</v>
      </c>
      <c r="O236" s="63">
        <v>2530</v>
      </c>
      <c r="P236" s="64">
        <f>Table22457891011234567891011121314151617181920212223242526272829303132333438244454647484950515253626364656667686970345678910[[#This Row],[PEMBULATAN]]*O236</f>
        <v>116127</v>
      </c>
    </row>
    <row r="237" spans="1:16" ht="26.25" customHeight="1" x14ac:dyDescent="0.2">
      <c r="A237" s="13"/>
      <c r="B237" s="73"/>
      <c r="C237" s="71" t="s">
        <v>3046</v>
      </c>
      <c r="D237" s="76" t="s">
        <v>56</v>
      </c>
      <c r="E237" s="12">
        <v>44526</v>
      </c>
      <c r="F237" s="74" t="s">
        <v>1971</v>
      </c>
      <c r="G237" s="12">
        <v>44532</v>
      </c>
      <c r="H237" s="75" t="s">
        <v>3065</v>
      </c>
      <c r="I237" s="15">
        <v>96</v>
      </c>
      <c r="J237" s="15">
        <v>52</v>
      </c>
      <c r="K237" s="15">
        <v>37</v>
      </c>
      <c r="L237" s="15">
        <v>23</v>
      </c>
      <c r="M237" s="79">
        <v>46.176000000000002</v>
      </c>
      <c r="N237" s="94">
        <v>46.176000000000002</v>
      </c>
      <c r="O237" s="63">
        <v>2530</v>
      </c>
      <c r="P237" s="64">
        <f>Table22457891011234567891011121314151617181920212223242526272829303132333438244454647484950515253626364656667686970345678910[[#This Row],[PEMBULATAN]]*O237</f>
        <v>116825.28</v>
      </c>
    </row>
    <row r="238" spans="1:16" ht="26.25" customHeight="1" x14ac:dyDescent="0.2">
      <c r="A238" s="13"/>
      <c r="B238" s="73"/>
      <c r="C238" s="71" t="s">
        <v>3047</v>
      </c>
      <c r="D238" s="76" t="s">
        <v>56</v>
      </c>
      <c r="E238" s="12">
        <v>44526</v>
      </c>
      <c r="F238" s="74" t="s">
        <v>1971</v>
      </c>
      <c r="G238" s="12">
        <v>44532</v>
      </c>
      <c r="H238" s="75" t="s">
        <v>3065</v>
      </c>
      <c r="I238" s="15">
        <v>98</v>
      </c>
      <c r="J238" s="15">
        <v>57</v>
      </c>
      <c r="K238" s="15">
        <v>25</v>
      </c>
      <c r="L238" s="15">
        <v>16</v>
      </c>
      <c r="M238" s="79">
        <v>34.912500000000001</v>
      </c>
      <c r="N238" s="94">
        <v>34.912500000000001</v>
      </c>
      <c r="O238" s="63">
        <v>2530</v>
      </c>
      <c r="P238" s="64">
        <f>Table22457891011234567891011121314151617181920212223242526272829303132333438244454647484950515253626364656667686970345678910[[#This Row],[PEMBULATAN]]*O238</f>
        <v>88328.625</v>
      </c>
    </row>
    <row r="239" spans="1:16" ht="26.25" customHeight="1" x14ac:dyDescent="0.2">
      <c r="A239" s="13"/>
      <c r="B239" s="73"/>
      <c r="C239" s="71" t="s">
        <v>3048</v>
      </c>
      <c r="D239" s="76" t="s">
        <v>56</v>
      </c>
      <c r="E239" s="12">
        <v>44526</v>
      </c>
      <c r="F239" s="74" t="s">
        <v>1971</v>
      </c>
      <c r="G239" s="12">
        <v>44532</v>
      </c>
      <c r="H239" s="75" t="s">
        <v>3065</v>
      </c>
      <c r="I239" s="15">
        <v>68</v>
      </c>
      <c r="J239" s="15">
        <v>62</v>
      </c>
      <c r="K239" s="15">
        <v>17</v>
      </c>
      <c r="L239" s="15">
        <v>8</v>
      </c>
      <c r="M239" s="79">
        <v>17.917999999999999</v>
      </c>
      <c r="N239" s="94">
        <v>17.917999999999999</v>
      </c>
      <c r="O239" s="63">
        <v>2530</v>
      </c>
      <c r="P239" s="64">
        <f>Table22457891011234567891011121314151617181920212223242526272829303132333438244454647484950515253626364656667686970345678910[[#This Row],[PEMBULATAN]]*O239</f>
        <v>45332.54</v>
      </c>
    </row>
    <row r="240" spans="1:16" ht="26.25" customHeight="1" x14ac:dyDescent="0.2">
      <c r="A240" s="13"/>
      <c r="B240" s="73"/>
      <c r="C240" s="71" t="s">
        <v>3049</v>
      </c>
      <c r="D240" s="76" t="s">
        <v>56</v>
      </c>
      <c r="E240" s="12">
        <v>44526</v>
      </c>
      <c r="F240" s="74" t="s">
        <v>1971</v>
      </c>
      <c r="G240" s="12">
        <v>44532</v>
      </c>
      <c r="H240" s="75" t="s">
        <v>3065</v>
      </c>
      <c r="I240" s="15">
        <v>70</v>
      </c>
      <c r="J240" s="15">
        <v>65</v>
      </c>
      <c r="K240" s="15">
        <v>27</v>
      </c>
      <c r="L240" s="15">
        <v>13</v>
      </c>
      <c r="M240" s="79">
        <v>30.712499999999999</v>
      </c>
      <c r="N240" s="94">
        <v>30.712499999999999</v>
      </c>
      <c r="O240" s="63">
        <v>2530</v>
      </c>
      <c r="P240" s="64">
        <f>Table22457891011234567891011121314151617181920212223242526272829303132333438244454647484950515253626364656667686970345678910[[#This Row],[PEMBULATAN]]*O240</f>
        <v>77702.625</v>
      </c>
    </row>
    <row r="241" spans="1:16" ht="26.25" customHeight="1" x14ac:dyDescent="0.2">
      <c r="A241" s="13"/>
      <c r="B241" s="73"/>
      <c r="C241" s="71" t="s">
        <v>3050</v>
      </c>
      <c r="D241" s="76" t="s">
        <v>56</v>
      </c>
      <c r="E241" s="12">
        <v>44526</v>
      </c>
      <c r="F241" s="74" t="s">
        <v>1971</v>
      </c>
      <c r="G241" s="12">
        <v>44532</v>
      </c>
      <c r="H241" s="75" t="s">
        <v>3065</v>
      </c>
      <c r="I241" s="15">
        <v>83</v>
      </c>
      <c r="J241" s="15">
        <v>65</v>
      </c>
      <c r="K241" s="15">
        <v>16</v>
      </c>
      <c r="L241" s="15">
        <v>6</v>
      </c>
      <c r="M241" s="79">
        <v>21.58</v>
      </c>
      <c r="N241" s="94">
        <v>21.58</v>
      </c>
      <c r="O241" s="63">
        <v>2530</v>
      </c>
      <c r="P241" s="64">
        <f>Table22457891011234567891011121314151617181920212223242526272829303132333438244454647484950515253626364656667686970345678910[[#This Row],[PEMBULATAN]]*O241</f>
        <v>54597.399999999994</v>
      </c>
    </row>
    <row r="242" spans="1:16" ht="26.25" customHeight="1" x14ac:dyDescent="0.2">
      <c r="A242" s="13"/>
      <c r="B242" s="73"/>
      <c r="C242" s="71" t="s">
        <v>3051</v>
      </c>
      <c r="D242" s="76" t="s">
        <v>56</v>
      </c>
      <c r="E242" s="12">
        <v>44526</v>
      </c>
      <c r="F242" s="74" t="s">
        <v>1971</v>
      </c>
      <c r="G242" s="12">
        <v>44532</v>
      </c>
      <c r="H242" s="75" t="s">
        <v>3065</v>
      </c>
      <c r="I242" s="15">
        <v>97</v>
      </c>
      <c r="J242" s="15">
        <v>55</v>
      </c>
      <c r="K242" s="15">
        <v>30</v>
      </c>
      <c r="L242" s="15">
        <v>25</v>
      </c>
      <c r="M242" s="79">
        <v>40.012500000000003</v>
      </c>
      <c r="N242" s="94">
        <v>40.012500000000003</v>
      </c>
      <c r="O242" s="63">
        <v>2530</v>
      </c>
      <c r="P242" s="64">
        <f>Table22457891011234567891011121314151617181920212223242526272829303132333438244454647484950515253626364656667686970345678910[[#This Row],[PEMBULATAN]]*O242</f>
        <v>101231.625</v>
      </c>
    </row>
    <row r="243" spans="1:16" ht="26.25" customHeight="1" x14ac:dyDescent="0.2">
      <c r="A243" s="13"/>
      <c r="B243" s="73"/>
      <c r="C243" s="71" t="s">
        <v>3052</v>
      </c>
      <c r="D243" s="76" t="s">
        <v>56</v>
      </c>
      <c r="E243" s="12">
        <v>44526</v>
      </c>
      <c r="F243" s="74" t="s">
        <v>1971</v>
      </c>
      <c r="G243" s="12">
        <v>44532</v>
      </c>
      <c r="H243" s="75" t="s">
        <v>3065</v>
      </c>
      <c r="I243" s="15">
        <v>77</v>
      </c>
      <c r="J243" s="15">
        <v>66</v>
      </c>
      <c r="K243" s="15">
        <v>16</v>
      </c>
      <c r="L243" s="15">
        <v>9</v>
      </c>
      <c r="M243" s="79">
        <v>20.327999999999999</v>
      </c>
      <c r="N243" s="94">
        <v>21</v>
      </c>
      <c r="O243" s="63">
        <v>2530</v>
      </c>
      <c r="P243" s="64">
        <f>Table22457891011234567891011121314151617181920212223242526272829303132333438244454647484950515253626364656667686970345678910[[#This Row],[PEMBULATAN]]*O243</f>
        <v>53130</v>
      </c>
    </row>
    <row r="244" spans="1:16" ht="26.25" customHeight="1" x14ac:dyDescent="0.2">
      <c r="A244" s="13"/>
      <c r="B244" s="73"/>
      <c r="C244" s="71" t="s">
        <v>3053</v>
      </c>
      <c r="D244" s="76" t="s">
        <v>56</v>
      </c>
      <c r="E244" s="12">
        <v>44526</v>
      </c>
      <c r="F244" s="74" t="s">
        <v>1971</v>
      </c>
      <c r="G244" s="12">
        <v>44532</v>
      </c>
      <c r="H244" s="75" t="s">
        <v>3065</v>
      </c>
      <c r="I244" s="15">
        <v>70</v>
      </c>
      <c r="J244" s="15">
        <v>50</v>
      </c>
      <c r="K244" s="15">
        <v>22</v>
      </c>
      <c r="L244" s="15">
        <v>3</v>
      </c>
      <c r="M244" s="79">
        <v>19.25</v>
      </c>
      <c r="N244" s="94">
        <v>19.25</v>
      </c>
      <c r="O244" s="63">
        <v>2530</v>
      </c>
      <c r="P244" s="64">
        <f>Table22457891011234567891011121314151617181920212223242526272829303132333438244454647484950515253626364656667686970345678910[[#This Row],[PEMBULATAN]]*O244</f>
        <v>48702.5</v>
      </c>
    </row>
    <row r="245" spans="1:16" ht="26.25" customHeight="1" x14ac:dyDescent="0.2">
      <c r="A245" s="13"/>
      <c r="B245" s="96"/>
      <c r="C245" s="71" t="s">
        <v>3054</v>
      </c>
      <c r="D245" s="76" t="s">
        <v>56</v>
      </c>
      <c r="E245" s="12">
        <v>44526</v>
      </c>
      <c r="F245" s="74" t="s">
        <v>1971</v>
      </c>
      <c r="G245" s="12">
        <v>44532</v>
      </c>
      <c r="H245" s="75" t="s">
        <v>3065</v>
      </c>
      <c r="I245" s="15">
        <v>100</v>
      </c>
      <c r="J245" s="15">
        <v>16</v>
      </c>
      <c r="K245" s="15">
        <v>16</v>
      </c>
      <c r="L245" s="15">
        <v>1</v>
      </c>
      <c r="M245" s="79">
        <v>6.4</v>
      </c>
      <c r="N245" s="94">
        <v>7</v>
      </c>
      <c r="O245" s="63">
        <v>2530</v>
      </c>
      <c r="P245" s="64">
        <f>Table22457891011234567891011121314151617181920212223242526272829303132333438244454647484950515253626364656667686970345678910[[#This Row],[PEMBULATAN]]*O245</f>
        <v>17710</v>
      </c>
    </row>
    <row r="246" spans="1:16" ht="26.25" customHeight="1" x14ac:dyDescent="0.2">
      <c r="A246" s="13"/>
      <c r="B246" s="73" t="s">
        <v>3055</v>
      </c>
      <c r="C246" s="71" t="s">
        <v>3056</v>
      </c>
      <c r="D246" s="76" t="s">
        <v>56</v>
      </c>
      <c r="E246" s="12">
        <v>44526</v>
      </c>
      <c r="F246" s="74" t="s">
        <v>1971</v>
      </c>
      <c r="G246" s="12">
        <v>44532</v>
      </c>
      <c r="H246" s="75" t="s">
        <v>3065</v>
      </c>
      <c r="I246" s="15">
        <v>85</v>
      </c>
      <c r="J246" s="15">
        <v>52</v>
      </c>
      <c r="K246" s="15">
        <v>39</v>
      </c>
      <c r="L246" s="15">
        <v>30</v>
      </c>
      <c r="M246" s="79">
        <v>43.094999999999999</v>
      </c>
      <c r="N246" s="94">
        <v>43.094999999999999</v>
      </c>
      <c r="O246" s="63">
        <v>2530</v>
      </c>
      <c r="P246" s="64">
        <f>Table22457891011234567891011121314151617181920212223242526272829303132333438244454647484950515253626364656667686970345678910[[#This Row],[PEMBULATAN]]*O246</f>
        <v>109030.34999999999</v>
      </c>
    </row>
    <row r="247" spans="1:16" ht="26.25" customHeight="1" x14ac:dyDescent="0.2">
      <c r="A247" s="13"/>
      <c r="B247" s="73"/>
      <c r="C247" s="71" t="s">
        <v>3057</v>
      </c>
      <c r="D247" s="76" t="s">
        <v>56</v>
      </c>
      <c r="E247" s="12">
        <v>44526</v>
      </c>
      <c r="F247" s="74" t="s">
        <v>1971</v>
      </c>
      <c r="G247" s="12">
        <v>44532</v>
      </c>
      <c r="H247" s="75" t="s">
        <v>3065</v>
      </c>
      <c r="I247" s="15">
        <v>77</v>
      </c>
      <c r="J247" s="15">
        <v>49</v>
      </c>
      <c r="K247" s="15">
        <v>44</v>
      </c>
      <c r="L247" s="15">
        <v>24</v>
      </c>
      <c r="M247" s="79">
        <v>41.503</v>
      </c>
      <c r="N247" s="94">
        <v>43</v>
      </c>
      <c r="O247" s="63">
        <v>2530</v>
      </c>
      <c r="P247" s="64">
        <f>Table22457891011234567891011121314151617181920212223242526272829303132333438244454647484950515253626364656667686970345678910[[#This Row],[PEMBULATAN]]*O247</f>
        <v>108790</v>
      </c>
    </row>
    <row r="248" spans="1:16" ht="26.25" customHeight="1" x14ac:dyDescent="0.2">
      <c r="A248" s="13"/>
      <c r="B248" s="73"/>
      <c r="C248" s="71" t="s">
        <v>3058</v>
      </c>
      <c r="D248" s="76" t="s">
        <v>56</v>
      </c>
      <c r="E248" s="12">
        <v>44526</v>
      </c>
      <c r="F248" s="74" t="s">
        <v>1971</v>
      </c>
      <c r="G248" s="12">
        <v>44532</v>
      </c>
      <c r="H248" s="75" t="s">
        <v>3065</v>
      </c>
      <c r="I248" s="15">
        <v>54</v>
      </c>
      <c r="J248" s="15">
        <v>42</v>
      </c>
      <c r="K248" s="15">
        <v>23</v>
      </c>
      <c r="L248" s="15">
        <v>8</v>
      </c>
      <c r="M248" s="79">
        <v>13.041</v>
      </c>
      <c r="N248" s="94">
        <v>13.041</v>
      </c>
      <c r="O248" s="63">
        <v>2530</v>
      </c>
      <c r="P248" s="64">
        <f>Table22457891011234567891011121314151617181920212223242526272829303132333438244454647484950515253626364656667686970345678910[[#This Row],[PEMBULATAN]]*O248</f>
        <v>32993.730000000003</v>
      </c>
    </row>
    <row r="249" spans="1:16" ht="26.25" customHeight="1" x14ac:dyDescent="0.2">
      <c r="A249" s="13"/>
      <c r="B249" s="73"/>
      <c r="C249" s="71" t="s">
        <v>3059</v>
      </c>
      <c r="D249" s="76" t="s">
        <v>56</v>
      </c>
      <c r="E249" s="12">
        <v>44526</v>
      </c>
      <c r="F249" s="74" t="s">
        <v>1971</v>
      </c>
      <c r="G249" s="12">
        <v>44532</v>
      </c>
      <c r="H249" s="75" t="s">
        <v>3065</v>
      </c>
      <c r="I249" s="15">
        <v>40</v>
      </c>
      <c r="J249" s="15">
        <v>40</v>
      </c>
      <c r="K249" s="15">
        <v>20</v>
      </c>
      <c r="L249" s="15">
        <v>6</v>
      </c>
      <c r="M249" s="79">
        <v>8</v>
      </c>
      <c r="N249" s="94">
        <v>8</v>
      </c>
      <c r="O249" s="63">
        <v>2530</v>
      </c>
      <c r="P249" s="64">
        <f>Table22457891011234567891011121314151617181920212223242526272829303132333438244454647484950515253626364656667686970345678910[[#This Row],[PEMBULATAN]]*O249</f>
        <v>20240</v>
      </c>
    </row>
    <row r="250" spans="1:16" ht="26.25" customHeight="1" x14ac:dyDescent="0.2">
      <c r="A250" s="13"/>
      <c r="B250" s="73"/>
      <c r="C250" s="71" t="s">
        <v>3060</v>
      </c>
      <c r="D250" s="76" t="s">
        <v>56</v>
      </c>
      <c r="E250" s="12">
        <v>44526</v>
      </c>
      <c r="F250" s="74" t="s">
        <v>1971</v>
      </c>
      <c r="G250" s="12">
        <v>44532</v>
      </c>
      <c r="H250" s="75" t="s">
        <v>3065</v>
      </c>
      <c r="I250" s="15">
        <v>68</v>
      </c>
      <c r="J250" s="15">
        <v>25</v>
      </c>
      <c r="K250" s="15">
        <v>18</v>
      </c>
      <c r="L250" s="15">
        <v>5</v>
      </c>
      <c r="M250" s="79">
        <v>7.65</v>
      </c>
      <c r="N250" s="94">
        <v>7.65</v>
      </c>
      <c r="O250" s="63">
        <v>2530</v>
      </c>
      <c r="P250" s="64">
        <f>Table22457891011234567891011121314151617181920212223242526272829303132333438244454647484950515253626364656667686970345678910[[#This Row],[PEMBULATAN]]*O250</f>
        <v>19354.5</v>
      </c>
    </row>
    <row r="251" spans="1:16" ht="26.25" customHeight="1" x14ac:dyDescent="0.2">
      <c r="A251" s="13"/>
      <c r="B251" s="73"/>
      <c r="C251" s="71" t="s">
        <v>3061</v>
      </c>
      <c r="D251" s="76" t="s">
        <v>56</v>
      </c>
      <c r="E251" s="12">
        <v>44526</v>
      </c>
      <c r="F251" s="74" t="s">
        <v>1971</v>
      </c>
      <c r="G251" s="12">
        <v>44532</v>
      </c>
      <c r="H251" s="75" t="s">
        <v>3065</v>
      </c>
      <c r="I251" s="15">
        <v>54</v>
      </c>
      <c r="J251" s="15">
        <v>42</v>
      </c>
      <c r="K251" s="15">
        <v>42</v>
      </c>
      <c r="L251" s="15">
        <v>23</v>
      </c>
      <c r="M251" s="79">
        <v>23.814</v>
      </c>
      <c r="N251" s="94">
        <v>23.814</v>
      </c>
      <c r="O251" s="63">
        <v>2530</v>
      </c>
      <c r="P251" s="64">
        <f>Table22457891011234567891011121314151617181920212223242526272829303132333438244454647484950515253626364656667686970345678910[[#This Row],[PEMBULATAN]]*O251</f>
        <v>60249.42</v>
      </c>
    </row>
    <row r="252" spans="1:16" ht="26.25" customHeight="1" x14ac:dyDescent="0.2">
      <c r="A252" s="13"/>
      <c r="B252" s="73"/>
      <c r="C252" s="71" t="s">
        <v>3062</v>
      </c>
      <c r="D252" s="76" t="s">
        <v>56</v>
      </c>
      <c r="E252" s="12">
        <v>44526</v>
      </c>
      <c r="F252" s="74" t="s">
        <v>1971</v>
      </c>
      <c r="G252" s="12">
        <v>44532</v>
      </c>
      <c r="H252" s="75" t="s">
        <v>3065</v>
      </c>
      <c r="I252" s="15">
        <v>44</v>
      </c>
      <c r="J252" s="15">
        <v>26</v>
      </c>
      <c r="K252" s="15">
        <v>10</v>
      </c>
      <c r="L252" s="15">
        <v>1</v>
      </c>
      <c r="M252" s="79">
        <v>2.86</v>
      </c>
      <c r="N252" s="94">
        <v>2.86</v>
      </c>
      <c r="O252" s="63">
        <v>2530</v>
      </c>
      <c r="P252" s="64">
        <f>Table22457891011234567891011121314151617181920212223242526272829303132333438244454647484950515253626364656667686970345678910[[#This Row],[PEMBULATAN]]*O252</f>
        <v>7235.7999999999993</v>
      </c>
    </row>
    <row r="253" spans="1:16" ht="26.25" customHeight="1" x14ac:dyDescent="0.2">
      <c r="A253" s="13"/>
      <c r="B253" s="73"/>
      <c r="C253" s="71" t="s">
        <v>3063</v>
      </c>
      <c r="D253" s="76" t="s">
        <v>56</v>
      </c>
      <c r="E253" s="12">
        <v>44526</v>
      </c>
      <c r="F253" s="74" t="s">
        <v>1971</v>
      </c>
      <c r="G253" s="12">
        <v>44532</v>
      </c>
      <c r="H253" s="75" t="s">
        <v>3065</v>
      </c>
      <c r="I253" s="15">
        <v>26</v>
      </c>
      <c r="J253" s="15">
        <v>16</v>
      </c>
      <c r="K253" s="15">
        <v>10</v>
      </c>
      <c r="L253" s="15">
        <v>1</v>
      </c>
      <c r="M253" s="79">
        <v>1.04</v>
      </c>
      <c r="N253" s="94">
        <v>1.04</v>
      </c>
      <c r="O253" s="63">
        <v>2530</v>
      </c>
      <c r="P253" s="64">
        <f>Table22457891011234567891011121314151617181920212223242526272829303132333438244454647484950515253626364656667686970345678910[[#This Row],[PEMBULATAN]]*O253</f>
        <v>2631.2000000000003</v>
      </c>
    </row>
    <row r="254" spans="1:16" ht="26.25" customHeight="1" x14ac:dyDescent="0.2">
      <c r="A254" s="13"/>
      <c r="B254" s="73"/>
      <c r="C254" s="71" t="s">
        <v>3064</v>
      </c>
      <c r="D254" s="76" t="s">
        <v>56</v>
      </c>
      <c r="E254" s="12">
        <v>44526</v>
      </c>
      <c r="F254" s="74" t="s">
        <v>1971</v>
      </c>
      <c r="G254" s="12">
        <v>44532</v>
      </c>
      <c r="H254" s="75" t="s">
        <v>3065</v>
      </c>
      <c r="I254" s="15">
        <v>30</v>
      </c>
      <c r="J254" s="15">
        <v>20</v>
      </c>
      <c r="K254" s="15">
        <v>17</v>
      </c>
      <c r="L254" s="15">
        <v>1</v>
      </c>
      <c r="M254" s="79">
        <v>2.5499999999999998</v>
      </c>
      <c r="N254" s="94">
        <v>2.5499999999999998</v>
      </c>
      <c r="O254" s="63">
        <v>2530</v>
      </c>
      <c r="P254" s="64">
        <f>Table22457891011234567891011121314151617181920212223242526272829303132333438244454647484950515253626364656667686970345678910[[#This Row],[PEMBULATAN]]*O254</f>
        <v>6451.5</v>
      </c>
    </row>
    <row r="255" spans="1:16" ht="22.5" customHeight="1" x14ac:dyDescent="0.2">
      <c r="A255" s="116" t="s">
        <v>30</v>
      </c>
      <c r="B255" s="117"/>
      <c r="C255" s="117"/>
      <c r="D255" s="117"/>
      <c r="E255" s="117"/>
      <c r="F255" s="117"/>
      <c r="G255" s="117"/>
      <c r="H255" s="117"/>
      <c r="I255" s="117"/>
      <c r="J255" s="117"/>
      <c r="K255" s="117"/>
      <c r="L255" s="118"/>
      <c r="M255" s="77">
        <f>SUBTOTAL(109,Table22457891011234567891011121314151617181920212223242526272829303132333438244454647484950515253626364656667686970345678910[KG VOLUME])</f>
        <v>5978.2869999999984</v>
      </c>
      <c r="N255" s="67">
        <f>SUM(N3:N254)</f>
        <v>6149.9709999999995</v>
      </c>
      <c r="O255" s="119">
        <f>SUM(P3:P254)</f>
        <v>15559426.630000001</v>
      </c>
      <c r="P255" s="120"/>
    </row>
    <row r="256" spans="1:16" ht="18" customHeight="1" x14ac:dyDescent="0.2">
      <c r="A256" s="84"/>
      <c r="B256" s="55" t="s">
        <v>42</v>
      </c>
      <c r="C256" s="54"/>
      <c r="D256" s="56" t="s">
        <v>43</v>
      </c>
      <c r="E256" s="84"/>
      <c r="F256" s="84"/>
      <c r="G256" s="84"/>
      <c r="H256" s="84"/>
      <c r="I256" s="84"/>
      <c r="J256" s="84"/>
      <c r="K256" s="84"/>
      <c r="L256" s="84"/>
      <c r="M256" s="85"/>
      <c r="N256" s="86" t="s">
        <v>51</v>
      </c>
      <c r="O256" s="87"/>
      <c r="P256" s="87">
        <f>O255*10%</f>
        <v>1555942.6630000002</v>
      </c>
    </row>
    <row r="257" spans="1:16" ht="18" customHeight="1" thickBot="1" x14ac:dyDescent="0.25">
      <c r="A257" s="84"/>
      <c r="B257" s="55"/>
      <c r="C257" s="54"/>
      <c r="D257" s="56"/>
      <c r="E257" s="84"/>
      <c r="F257" s="84"/>
      <c r="G257" s="84"/>
      <c r="H257" s="84"/>
      <c r="I257" s="84"/>
      <c r="J257" s="84"/>
      <c r="K257" s="84"/>
      <c r="L257" s="84"/>
      <c r="M257" s="85"/>
      <c r="N257" s="88" t="s">
        <v>52</v>
      </c>
      <c r="O257" s="89"/>
      <c r="P257" s="89">
        <f>O255-P256</f>
        <v>14003483.967</v>
      </c>
    </row>
    <row r="258" spans="1:16" ht="18" customHeight="1" x14ac:dyDescent="0.2">
      <c r="A258" s="10"/>
      <c r="H258" s="62"/>
      <c r="N258" s="61" t="s">
        <v>31</v>
      </c>
      <c r="P258" s="68">
        <f>P257*1%</f>
        <v>140034.83967000002</v>
      </c>
    </row>
    <row r="259" spans="1:16" ht="18" customHeight="1" thickBot="1" x14ac:dyDescent="0.25">
      <c r="A259" s="10"/>
      <c r="H259" s="62"/>
      <c r="N259" s="61" t="s">
        <v>53</v>
      </c>
      <c r="P259" s="70">
        <f>P257*2%</f>
        <v>280069.67934000003</v>
      </c>
    </row>
    <row r="260" spans="1:16" ht="18" customHeight="1" x14ac:dyDescent="0.2">
      <c r="A260" s="10"/>
      <c r="H260" s="62"/>
      <c r="N260" s="65" t="s">
        <v>32</v>
      </c>
      <c r="O260" s="66"/>
      <c r="P260" s="69">
        <f>P257+P258-P259</f>
        <v>13863449.127330001</v>
      </c>
    </row>
    <row r="262" spans="1:16" x14ac:dyDescent="0.2">
      <c r="A262" s="10"/>
      <c r="H262" s="62"/>
      <c r="P262" s="70"/>
    </row>
    <row r="263" spans="1:16" x14ac:dyDescent="0.2">
      <c r="A263" s="10"/>
      <c r="H263" s="62"/>
      <c r="O263" s="57"/>
      <c r="P263" s="70"/>
    </row>
    <row r="264" spans="1:16" s="3" customFormat="1" x14ac:dyDescent="0.25">
      <c r="A264" s="10"/>
      <c r="B264" s="2"/>
      <c r="C264" s="2"/>
      <c r="E264" s="11"/>
      <c r="H264" s="62"/>
      <c r="N264" s="14"/>
      <c r="O264" s="14"/>
      <c r="P264" s="14"/>
    </row>
    <row r="265" spans="1:16" s="3" customFormat="1" x14ac:dyDescent="0.25">
      <c r="A265" s="10"/>
      <c r="B265" s="2"/>
      <c r="C265" s="2"/>
      <c r="E265" s="11"/>
      <c r="H265" s="62"/>
      <c r="N265" s="14"/>
      <c r="O265" s="14"/>
      <c r="P265" s="14"/>
    </row>
    <row r="266" spans="1:16" s="3" customFormat="1" x14ac:dyDescent="0.25">
      <c r="A266" s="10"/>
      <c r="B266" s="2"/>
      <c r="C266" s="2"/>
      <c r="E266" s="11"/>
      <c r="H266" s="62"/>
      <c r="N266" s="14"/>
      <c r="O266" s="14"/>
      <c r="P266" s="14"/>
    </row>
    <row r="267" spans="1:16" s="3" customFormat="1" x14ac:dyDescent="0.25">
      <c r="A267" s="10"/>
      <c r="B267" s="2"/>
      <c r="C267" s="2"/>
      <c r="E267" s="11"/>
      <c r="H267" s="62"/>
      <c r="N267" s="14"/>
      <c r="O267" s="14"/>
      <c r="P267" s="14"/>
    </row>
    <row r="268" spans="1:16" s="3" customFormat="1" x14ac:dyDescent="0.25">
      <c r="A268" s="10"/>
      <c r="B268" s="2"/>
      <c r="C268" s="2"/>
      <c r="E268" s="11"/>
      <c r="H268" s="62"/>
      <c r="N268" s="14"/>
      <c r="O268" s="14"/>
      <c r="P268" s="14"/>
    </row>
    <row r="269" spans="1:16" s="3" customFormat="1" x14ac:dyDescent="0.25">
      <c r="A269" s="10"/>
      <c r="B269" s="2"/>
      <c r="C269" s="2"/>
      <c r="E269" s="11"/>
      <c r="H269" s="62"/>
      <c r="N269" s="14"/>
      <c r="O269" s="14"/>
      <c r="P269" s="14"/>
    </row>
    <row r="270" spans="1:16" s="3" customFormat="1" x14ac:dyDescent="0.25">
      <c r="A270" s="10"/>
      <c r="B270" s="2"/>
      <c r="C270" s="2"/>
      <c r="E270" s="11"/>
      <c r="H270" s="62"/>
      <c r="N270" s="14"/>
      <c r="O270" s="14"/>
      <c r="P270" s="14"/>
    </row>
    <row r="271" spans="1:16" s="3" customFormat="1" x14ac:dyDescent="0.25">
      <c r="A271" s="10"/>
      <c r="B271" s="2"/>
      <c r="C271" s="2"/>
      <c r="E271" s="11"/>
      <c r="H271" s="62"/>
      <c r="N271" s="14"/>
      <c r="O271" s="14"/>
      <c r="P271" s="14"/>
    </row>
    <row r="272" spans="1:16" s="3" customFormat="1" x14ac:dyDescent="0.25">
      <c r="A272" s="10"/>
      <c r="B272" s="2"/>
      <c r="C272" s="2"/>
      <c r="E272" s="11"/>
      <c r="H272" s="62"/>
      <c r="N272" s="14"/>
      <c r="O272" s="14"/>
      <c r="P272" s="14"/>
    </row>
    <row r="273" spans="1:16" s="3" customFormat="1" x14ac:dyDescent="0.25">
      <c r="A273" s="10"/>
      <c r="B273" s="2"/>
      <c r="C273" s="2"/>
      <c r="E273" s="11"/>
      <c r="H273" s="62"/>
      <c r="N273" s="14"/>
      <c r="O273" s="14"/>
      <c r="P273" s="14"/>
    </row>
    <row r="274" spans="1:16" s="3" customFormat="1" x14ac:dyDescent="0.25">
      <c r="A274" s="10"/>
      <c r="B274" s="2"/>
      <c r="C274" s="2"/>
      <c r="E274" s="11"/>
      <c r="H274" s="62"/>
      <c r="N274" s="14"/>
      <c r="O274" s="14"/>
      <c r="P274" s="14"/>
    </row>
    <row r="275" spans="1:16" s="3" customFormat="1" x14ac:dyDescent="0.25">
      <c r="A275" s="10"/>
      <c r="B275" s="2"/>
      <c r="C275" s="2"/>
      <c r="E275" s="11"/>
      <c r="H275" s="62"/>
      <c r="N275" s="14"/>
      <c r="O275" s="14"/>
      <c r="P275" s="14"/>
    </row>
  </sheetData>
  <mergeCells count="2">
    <mergeCell ref="A255:L255"/>
    <mergeCell ref="O255:P255"/>
  </mergeCells>
  <conditionalFormatting sqref="B3:B254">
    <cfRule type="duplicateValues" dxfId="207" priority="8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7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N13" sqref="N13"/>
    </sheetView>
  </sheetViews>
  <sheetFormatPr defaultRowHeight="15" x14ac:dyDescent="0.2"/>
  <cols>
    <col min="1" max="1" width="8" style="4" customWidth="1"/>
    <col min="2" max="2" width="20.140625" style="2" customWidth="1"/>
    <col min="3" max="3" width="15.28515625" style="2" customWidth="1"/>
    <col min="4" max="4" width="10.7109375" style="3" customWidth="1"/>
    <col min="5" max="5" width="8" style="11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8" t="s">
        <v>44</v>
      </c>
      <c r="B2" s="7" t="s">
        <v>7</v>
      </c>
      <c r="C2" s="7" t="s">
        <v>0</v>
      </c>
      <c r="D2" s="7" t="s">
        <v>1</v>
      </c>
      <c r="E2" s="59" t="s">
        <v>4</v>
      </c>
      <c r="F2" s="7" t="s">
        <v>3</v>
      </c>
      <c r="G2" s="7" t="s">
        <v>5</v>
      </c>
      <c r="H2" s="59" t="s">
        <v>2</v>
      </c>
      <c r="I2" s="7" t="s">
        <v>39</v>
      </c>
      <c r="J2" s="7" t="s">
        <v>40</v>
      </c>
      <c r="K2" s="7" t="s">
        <v>41</v>
      </c>
      <c r="L2" s="60" t="s">
        <v>45</v>
      </c>
      <c r="M2" s="60" t="s">
        <v>46</v>
      </c>
      <c r="N2" s="60" t="s">
        <v>6</v>
      </c>
      <c r="O2" s="60" t="s">
        <v>47</v>
      </c>
      <c r="P2" s="60" t="s">
        <v>48</v>
      </c>
    </row>
    <row r="3" spans="1:16" ht="26.25" customHeight="1" x14ac:dyDescent="0.2">
      <c r="A3" s="81">
        <v>403713</v>
      </c>
      <c r="B3" s="72" t="s">
        <v>3066</v>
      </c>
      <c r="C3" s="8" t="s">
        <v>3067</v>
      </c>
      <c r="D3" s="74" t="s">
        <v>56</v>
      </c>
      <c r="E3" s="12">
        <v>44526</v>
      </c>
      <c r="F3" s="74" t="s">
        <v>1971</v>
      </c>
      <c r="G3" s="12">
        <v>44529</v>
      </c>
      <c r="H3" s="9" t="s">
        <v>2534</v>
      </c>
      <c r="I3" s="1">
        <v>65</v>
      </c>
      <c r="J3" s="1">
        <v>56</v>
      </c>
      <c r="K3" s="1">
        <v>22</v>
      </c>
      <c r="L3" s="1">
        <v>12</v>
      </c>
      <c r="M3" s="78">
        <v>20.02</v>
      </c>
      <c r="N3" s="94">
        <v>20.02</v>
      </c>
      <c r="O3" s="63">
        <v>2530</v>
      </c>
      <c r="P3" s="64">
        <f>Table2245789101123456789101112131415161718192021222324252627282930313233343824445464748495051525362636465666768697034567891011[[#This Row],[PEMBULATAN]]*O3</f>
        <v>50650.6</v>
      </c>
    </row>
    <row r="4" spans="1:16" ht="26.25" customHeight="1" x14ac:dyDescent="0.2">
      <c r="A4" s="13"/>
      <c r="B4" s="73"/>
      <c r="C4" s="71" t="s">
        <v>3068</v>
      </c>
      <c r="D4" s="76" t="s">
        <v>56</v>
      </c>
      <c r="E4" s="12">
        <v>44526</v>
      </c>
      <c r="F4" s="74" t="s">
        <v>1971</v>
      </c>
      <c r="G4" s="12">
        <v>44529</v>
      </c>
      <c r="H4" s="75" t="s">
        <v>2534</v>
      </c>
      <c r="I4" s="15">
        <v>63</v>
      </c>
      <c r="J4" s="15">
        <v>55</v>
      </c>
      <c r="K4" s="15">
        <v>25</v>
      </c>
      <c r="L4" s="15">
        <v>4</v>
      </c>
      <c r="M4" s="79">
        <v>21.65625</v>
      </c>
      <c r="N4" s="94">
        <v>21.65625</v>
      </c>
      <c r="O4" s="63">
        <v>2530</v>
      </c>
      <c r="P4" s="64">
        <f>Table2245789101123456789101112131415161718192021222324252627282930313233343824445464748495051525362636465666768697034567891011[[#This Row],[PEMBULATAN]]*O4</f>
        <v>54790.3125</v>
      </c>
    </row>
    <row r="5" spans="1:16" ht="26.25" customHeight="1" x14ac:dyDescent="0.2">
      <c r="A5" s="13"/>
      <c r="B5" s="73"/>
      <c r="C5" s="71" t="s">
        <v>3069</v>
      </c>
      <c r="D5" s="76" t="s">
        <v>56</v>
      </c>
      <c r="E5" s="12">
        <v>44526</v>
      </c>
      <c r="F5" s="74" t="s">
        <v>1971</v>
      </c>
      <c r="G5" s="12">
        <v>44529</v>
      </c>
      <c r="H5" s="75" t="s">
        <v>2534</v>
      </c>
      <c r="I5" s="15">
        <v>65</v>
      </c>
      <c r="J5" s="15">
        <v>56</v>
      </c>
      <c r="K5" s="15">
        <v>22</v>
      </c>
      <c r="L5" s="15">
        <v>12</v>
      </c>
      <c r="M5" s="79">
        <v>20.02</v>
      </c>
      <c r="N5" s="94">
        <v>20.02</v>
      </c>
      <c r="O5" s="63">
        <v>2530</v>
      </c>
      <c r="P5" s="64">
        <f>Table2245789101123456789101112131415161718192021222324252627282930313233343824445464748495051525362636465666768697034567891011[[#This Row],[PEMBULATAN]]*O5</f>
        <v>50650.6</v>
      </c>
    </row>
    <row r="6" spans="1:16" ht="26.25" customHeight="1" x14ac:dyDescent="0.2">
      <c r="A6" s="13"/>
      <c r="B6" s="73"/>
      <c r="C6" s="71" t="s">
        <v>3070</v>
      </c>
      <c r="D6" s="76" t="s">
        <v>56</v>
      </c>
      <c r="E6" s="12">
        <v>44526</v>
      </c>
      <c r="F6" s="74" t="s">
        <v>1971</v>
      </c>
      <c r="G6" s="12">
        <v>44529</v>
      </c>
      <c r="H6" s="75" t="s">
        <v>2534</v>
      </c>
      <c r="I6" s="15">
        <v>65</v>
      </c>
      <c r="J6" s="15">
        <v>56</v>
      </c>
      <c r="K6" s="15">
        <v>22</v>
      </c>
      <c r="L6" s="15">
        <v>12</v>
      </c>
      <c r="M6" s="79">
        <v>20.02</v>
      </c>
      <c r="N6" s="94">
        <v>20.02</v>
      </c>
      <c r="O6" s="63">
        <v>2530</v>
      </c>
      <c r="P6" s="64">
        <f>Table2245789101123456789101112131415161718192021222324252627282930313233343824445464748495051525362636465666768697034567891011[[#This Row],[PEMBULATAN]]*O6</f>
        <v>50650.6</v>
      </c>
    </row>
    <row r="7" spans="1:16" ht="26.25" customHeight="1" x14ac:dyDescent="0.2">
      <c r="A7" s="13"/>
      <c r="B7" s="73"/>
      <c r="C7" s="71" t="s">
        <v>3071</v>
      </c>
      <c r="D7" s="76" t="s">
        <v>56</v>
      </c>
      <c r="E7" s="12">
        <v>44526</v>
      </c>
      <c r="F7" s="74" t="s">
        <v>1971</v>
      </c>
      <c r="G7" s="12">
        <v>44529</v>
      </c>
      <c r="H7" s="75" t="s">
        <v>2534</v>
      </c>
      <c r="I7" s="15">
        <v>65</v>
      </c>
      <c r="J7" s="15">
        <v>56</v>
      </c>
      <c r="K7" s="15">
        <v>22</v>
      </c>
      <c r="L7" s="15">
        <v>12</v>
      </c>
      <c r="M7" s="79">
        <v>20.02</v>
      </c>
      <c r="N7" s="94">
        <v>20.02</v>
      </c>
      <c r="O7" s="63">
        <v>2530</v>
      </c>
      <c r="P7" s="64">
        <f>Table2245789101123456789101112131415161718192021222324252627282930313233343824445464748495051525362636465666768697034567891011[[#This Row],[PEMBULATAN]]*O7</f>
        <v>50650.6</v>
      </c>
    </row>
    <row r="8" spans="1:16" ht="26.25" customHeight="1" x14ac:dyDescent="0.2">
      <c r="A8" s="13"/>
      <c r="B8" s="73"/>
      <c r="C8" s="71" t="s">
        <v>3072</v>
      </c>
      <c r="D8" s="76" t="s">
        <v>56</v>
      </c>
      <c r="E8" s="12">
        <v>44526</v>
      </c>
      <c r="F8" s="74" t="s">
        <v>1971</v>
      </c>
      <c r="G8" s="12">
        <v>44529</v>
      </c>
      <c r="H8" s="75" t="s">
        <v>2534</v>
      </c>
      <c r="I8" s="15">
        <v>65</v>
      </c>
      <c r="J8" s="15">
        <v>56</v>
      </c>
      <c r="K8" s="15">
        <v>22</v>
      </c>
      <c r="L8" s="15">
        <v>12</v>
      </c>
      <c r="M8" s="79">
        <v>20.02</v>
      </c>
      <c r="N8" s="94">
        <v>20.02</v>
      </c>
      <c r="O8" s="63">
        <v>2530</v>
      </c>
      <c r="P8" s="64">
        <f>Table2245789101123456789101112131415161718192021222324252627282930313233343824445464748495051525362636465666768697034567891011[[#This Row],[PEMBULATAN]]*O8</f>
        <v>50650.6</v>
      </c>
    </row>
    <row r="9" spans="1:16" ht="26.25" customHeight="1" x14ac:dyDescent="0.2">
      <c r="A9" s="13"/>
      <c r="B9" s="73"/>
      <c r="C9" s="71" t="s">
        <v>3073</v>
      </c>
      <c r="D9" s="76" t="s">
        <v>56</v>
      </c>
      <c r="E9" s="12">
        <v>44526</v>
      </c>
      <c r="F9" s="74" t="s">
        <v>1971</v>
      </c>
      <c r="G9" s="12">
        <v>44529</v>
      </c>
      <c r="H9" s="75" t="s">
        <v>2534</v>
      </c>
      <c r="I9" s="15">
        <v>65</v>
      </c>
      <c r="J9" s="15">
        <v>56</v>
      </c>
      <c r="K9" s="15">
        <v>22</v>
      </c>
      <c r="L9" s="15">
        <v>12</v>
      </c>
      <c r="M9" s="79">
        <v>20.02</v>
      </c>
      <c r="N9" s="94">
        <v>20.02</v>
      </c>
      <c r="O9" s="63">
        <v>2530</v>
      </c>
      <c r="P9" s="64">
        <f>Table2245789101123456789101112131415161718192021222324252627282930313233343824445464748495051525362636465666768697034567891011[[#This Row],[PEMBULATAN]]*O9</f>
        <v>50650.6</v>
      </c>
    </row>
    <row r="10" spans="1:16" ht="26.25" customHeight="1" x14ac:dyDescent="0.2">
      <c r="A10" s="13"/>
      <c r="B10" s="73"/>
      <c r="C10" s="71" t="s">
        <v>3074</v>
      </c>
      <c r="D10" s="76" t="s">
        <v>56</v>
      </c>
      <c r="E10" s="12">
        <v>44526</v>
      </c>
      <c r="F10" s="74" t="s">
        <v>1971</v>
      </c>
      <c r="G10" s="12">
        <v>44529</v>
      </c>
      <c r="H10" s="75" t="s">
        <v>2534</v>
      </c>
      <c r="I10" s="15">
        <v>65</v>
      </c>
      <c r="J10" s="15">
        <v>56</v>
      </c>
      <c r="K10" s="15">
        <v>22</v>
      </c>
      <c r="L10" s="15">
        <v>12</v>
      </c>
      <c r="M10" s="79">
        <v>20.02</v>
      </c>
      <c r="N10" s="94">
        <v>20.02</v>
      </c>
      <c r="O10" s="63">
        <v>2530</v>
      </c>
      <c r="P10" s="64">
        <f>Table2245789101123456789101112131415161718192021222324252627282930313233343824445464748495051525362636465666768697034567891011[[#This Row],[PEMBULATAN]]*O10</f>
        <v>50650.6</v>
      </c>
    </row>
    <row r="11" spans="1:16" ht="26.25" customHeight="1" x14ac:dyDescent="0.2">
      <c r="A11" s="13"/>
      <c r="B11" s="73"/>
      <c r="C11" s="71" t="s">
        <v>3075</v>
      </c>
      <c r="D11" s="76" t="s">
        <v>56</v>
      </c>
      <c r="E11" s="12">
        <v>44526</v>
      </c>
      <c r="F11" s="74" t="s">
        <v>1971</v>
      </c>
      <c r="G11" s="12">
        <v>44529</v>
      </c>
      <c r="H11" s="75" t="s">
        <v>2534</v>
      </c>
      <c r="I11" s="15">
        <v>31</v>
      </c>
      <c r="J11" s="15">
        <v>21</v>
      </c>
      <c r="K11" s="15">
        <v>12</v>
      </c>
      <c r="L11" s="15">
        <v>11</v>
      </c>
      <c r="M11" s="79">
        <v>1.9530000000000001</v>
      </c>
      <c r="N11" s="94">
        <v>11</v>
      </c>
      <c r="O11" s="63">
        <v>2530</v>
      </c>
      <c r="P11" s="64">
        <f>Table2245789101123456789101112131415161718192021222324252627282930313233343824445464748495051525362636465666768697034567891011[[#This Row],[PEMBULATAN]]*O11</f>
        <v>27830</v>
      </c>
    </row>
    <row r="12" spans="1:16" ht="26.25" customHeight="1" x14ac:dyDescent="0.2">
      <c r="A12" s="13"/>
      <c r="B12" s="73"/>
      <c r="C12" s="71" t="s">
        <v>3076</v>
      </c>
      <c r="D12" s="76" t="s">
        <v>56</v>
      </c>
      <c r="E12" s="12">
        <v>44526</v>
      </c>
      <c r="F12" s="74" t="s">
        <v>1971</v>
      </c>
      <c r="G12" s="12">
        <v>44529</v>
      </c>
      <c r="H12" s="75" t="s">
        <v>2534</v>
      </c>
      <c r="I12" s="15">
        <v>74</v>
      </c>
      <c r="J12" s="15">
        <v>22</v>
      </c>
      <c r="K12" s="15">
        <v>12</v>
      </c>
      <c r="L12" s="15">
        <v>5</v>
      </c>
      <c r="M12" s="79">
        <v>4.8840000000000003</v>
      </c>
      <c r="N12" s="94">
        <v>5</v>
      </c>
      <c r="O12" s="63">
        <v>2530</v>
      </c>
      <c r="P12" s="64">
        <f>Table2245789101123456789101112131415161718192021222324252627282930313233343824445464748495051525362636465666768697034567891011[[#This Row],[PEMBULATAN]]*O12</f>
        <v>12650</v>
      </c>
    </row>
    <row r="13" spans="1:16" ht="26.25" customHeight="1" x14ac:dyDescent="0.2">
      <c r="A13" s="13"/>
      <c r="B13" s="73"/>
      <c r="C13" s="71" t="s">
        <v>3077</v>
      </c>
      <c r="D13" s="76" t="s">
        <v>56</v>
      </c>
      <c r="E13" s="12">
        <v>44526</v>
      </c>
      <c r="F13" s="74" t="s">
        <v>1971</v>
      </c>
      <c r="G13" s="12">
        <v>44529</v>
      </c>
      <c r="H13" s="75" t="s">
        <v>2534</v>
      </c>
      <c r="I13" s="15">
        <v>65</v>
      </c>
      <c r="J13" s="15">
        <v>56</v>
      </c>
      <c r="K13" s="15">
        <v>22</v>
      </c>
      <c r="L13" s="15">
        <v>12</v>
      </c>
      <c r="M13" s="79">
        <v>20.02</v>
      </c>
      <c r="N13" s="94">
        <v>20.02</v>
      </c>
      <c r="O13" s="63">
        <v>2530</v>
      </c>
      <c r="P13" s="64">
        <f>Table2245789101123456789101112131415161718192021222324252627282930313233343824445464748495051525362636465666768697034567891011[[#This Row],[PEMBULATAN]]*O13</f>
        <v>50650.6</v>
      </c>
    </row>
    <row r="14" spans="1:16" ht="26.25" customHeight="1" x14ac:dyDescent="0.2">
      <c r="A14" s="13"/>
      <c r="B14" s="73"/>
      <c r="C14" s="71" t="s">
        <v>3078</v>
      </c>
      <c r="D14" s="76" t="s">
        <v>56</v>
      </c>
      <c r="E14" s="12">
        <v>44526</v>
      </c>
      <c r="F14" s="74" t="s">
        <v>1971</v>
      </c>
      <c r="G14" s="12">
        <v>44529</v>
      </c>
      <c r="H14" s="75" t="s">
        <v>2534</v>
      </c>
      <c r="I14" s="15">
        <v>65</v>
      </c>
      <c r="J14" s="15">
        <v>56</v>
      </c>
      <c r="K14" s="15">
        <v>22</v>
      </c>
      <c r="L14" s="15">
        <v>12</v>
      </c>
      <c r="M14" s="79">
        <v>20.02</v>
      </c>
      <c r="N14" s="94">
        <v>20.02</v>
      </c>
      <c r="O14" s="63">
        <v>2530</v>
      </c>
      <c r="P14" s="64">
        <f>Table2245789101123456789101112131415161718192021222324252627282930313233343824445464748495051525362636465666768697034567891011[[#This Row],[PEMBULATAN]]*O14</f>
        <v>50650.6</v>
      </c>
    </row>
    <row r="15" spans="1:16" ht="26.25" customHeight="1" x14ac:dyDescent="0.2">
      <c r="A15" s="13"/>
      <c r="B15" s="73"/>
      <c r="C15" s="71" t="s">
        <v>3079</v>
      </c>
      <c r="D15" s="76" t="s">
        <v>56</v>
      </c>
      <c r="E15" s="12">
        <v>44526</v>
      </c>
      <c r="F15" s="74" t="s">
        <v>1971</v>
      </c>
      <c r="G15" s="12">
        <v>44529</v>
      </c>
      <c r="H15" s="75" t="s">
        <v>2534</v>
      </c>
      <c r="I15" s="15">
        <v>62</v>
      </c>
      <c r="J15" s="15">
        <v>60</v>
      </c>
      <c r="K15" s="15">
        <v>32</v>
      </c>
      <c r="L15" s="15">
        <v>11</v>
      </c>
      <c r="M15" s="79">
        <v>29.76</v>
      </c>
      <c r="N15" s="94">
        <v>29.76</v>
      </c>
      <c r="O15" s="63">
        <v>2530</v>
      </c>
      <c r="P15" s="64">
        <f>Table2245789101123456789101112131415161718192021222324252627282930313233343824445464748495051525362636465666768697034567891011[[#This Row],[PEMBULATAN]]*O15</f>
        <v>75292.800000000003</v>
      </c>
    </row>
    <row r="16" spans="1:16" ht="26.25" customHeight="1" x14ac:dyDescent="0.2">
      <c r="A16" s="13"/>
      <c r="B16" s="73"/>
      <c r="C16" s="71" t="s">
        <v>3080</v>
      </c>
      <c r="D16" s="76" t="s">
        <v>56</v>
      </c>
      <c r="E16" s="12">
        <v>44526</v>
      </c>
      <c r="F16" s="74" t="s">
        <v>1971</v>
      </c>
      <c r="G16" s="12">
        <v>44529</v>
      </c>
      <c r="H16" s="75" t="s">
        <v>2534</v>
      </c>
      <c r="I16" s="15">
        <v>62</v>
      </c>
      <c r="J16" s="15">
        <v>60</v>
      </c>
      <c r="K16" s="15">
        <v>32</v>
      </c>
      <c r="L16" s="15">
        <v>11</v>
      </c>
      <c r="M16" s="79">
        <v>29.76</v>
      </c>
      <c r="N16" s="94">
        <v>29.76</v>
      </c>
      <c r="O16" s="63">
        <v>2530</v>
      </c>
      <c r="P16" s="64">
        <f>Table2245789101123456789101112131415161718192021222324252627282930313233343824445464748495051525362636465666768697034567891011[[#This Row],[PEMBULATAN]]*O16</f>
        <v>75292.800000000003</v>
      </c>
    </row>
    <row r="17" spans="1:16" ht="22.5" customHeight="1" x14ac:dyDescent="0.2">
      <c r="A17" s="116" t="s">
        <v>30</v>
      </c>
      <c r="B17" s="117"/>
      <c r="C17" s="117"/>
      <c r="D17" s="117"/>
      <c r="E17" s="117"/>
      <c r="F17" s="117"/>
      <c r="G17" s="117"/>
      <c r="H17" s="117"/>
      <c r="I17" s="117"/>
      <c r="J17" s="117"/>
      <c r="K17" s="117"/>
      <c r="L17" s="118"/>
      <c r="M17" s="77">
        <f>SUBTOTAL(109,Table2245789101123456789101112131415161718192021222324252627282930313233343824445464748495051525362636465666768697034567891011[KG VOLUME])</f>
        <v>268.19324999999998</v>
      </c>
      <c r="N17" s="67">
        <f>SUM(N3:N16)</f>
        <v>277.35624999999999</v>
      </c>
      <c r="O17" s="119">
        <f>SUM(P3:P16)</f>
        <v>701711.3125</v>
      </c>
      <c r="P17" s="120"/>
    </row>
    <row r="18" spans="1:16" ht="18" customHeight="1" x14ac:dyDescent="0.2">
      <c r="A18" s="84"/>
      <c r="B18" s="55" t="s">
        <v>42</v>
      </c>
      <c r="C18" s="54"/>
      <c r="D18" s="56" t="s">
        <v>43</v>
      </c>
      <c r="E18" s="84"/>
      <c r="F18" s="84"/>
      <c r="G18" s="84"/>
      <c r="H18" s="84"/>
      <c r="I18" s="84"/>
      <c r="J18" s="84"/>
      <c r="K18" s="84"/>
      <c r="L18" s="84"/>
      <c r="M18" s="85"/>
      <c r="N18" s="86" t="s">
        <v>51</v>
      </c>
      <c r="O18" s="87"/>
      <c r="P18" s="87">
        <f>O17*10%</f>
        <v>70171.131250000006</v>
      </c>
    </row>
    <row r="19" spans="1:16" ht="18" customHeight="1" thickBot="1" x14ac:dyDescent="0.25">
      <c r="A19" s="84"/>
      <c r="B19" s="55"/>
      <c r="C19" s="54"/>
      <c r="D19" s="56"/>
      <c r="E19" s="84"/>
      <c r="F19" s="84"/>
      <c r="G19" s="84"/>
      <c r="H19" s="84"/>
      <c r="I19" s="84"/>
      <c r="J19" s="84"/>
      <c r="K19" s="84"/>
      <c r="L19" s="84"/>
      <c r="M19" s="85"/>
      <c r="N19" s="88" t="s">
        <v>52</v>
      </c>
      <c r="O19" s="89"/>
      <c r="P19" s="89">
        <f>O17-P18</f>
        <v>631540.18125000002</v>
      </c>
    </row>
    <row r="20" spans="1:16" ht="18" customHeight="1" x14ac:dyDescent="0.2">
      <c r="A20" s="10"/>
      <c r="H20" s="62"/>
      <c r="N20" s="61" t="s">
        <v>31</v>
      </c>
      <c r="P20" s="68">
        <f>P19*1%</f>
        <v>6315.4018125000002</v>
      </c>
    </row>
    <row r="21" spans="1:16" ht="18" customHeight="1" thickBot="1" x14ac:dyDescent="0.25">
      <c r="A21" s="10"/>
      <c r="H21" s="62"/>
      <c r="N21" s="61" t="s">
        <v>53</v>
      </c>
      <c r="P21" s="70">
        <f>P19*2%</f>
        <v>12630.803625</v>
      </c>
    </row>
    <row r="22" spans="1:16" ht="18" customHeight="1" x14ac:dyDescent="0.2">
      <c r="A22" s="10"/>
      <c r="H22" s="62"/>
      <c r="N22" s="65" t="s">
        <v>32</v>
      </c>
      <c r="O22" s="66"/>
      <c r="P22" s="69">
        <f>P19+P20-P21</f>
        <v>625224.77943750005</v>
      </c>
    </row>
    <row r="24" spans="1:16" x14ac:dyDescent="0.2">
      <c r="A24" s="10"/>
      <c r="H24" s="62"/>
      <c r="P24" s="70"/>
    </row>
    <row r="25" spans="1:16" x14ac:dyDescent="0.2">
      <c r="A25" s="10"/>
      <c r="H25" s="62"/>
      <c r="O25" s="57"/>
      <c r="P25" s="70"/>
    </row>
    <row r="26" spans="1:16" s="3" customFormat="1" x14ac:dyDescent="0.25">
      <c r="A26" s="10"/>
      <c r="B26" s="2"/>
      <c r="C26" s="2"/>
      <c r="E26" s="11"/>
      <c r="H26" s="62"/>
      <c r="N26" s="14"/>
      <c r="O26" s="14"/>
      <c r="P26" s="14"/>
    </row>
    <row r="27" spans="1:16" s="3" customFormat="1" x14ac:dyDescent="0.25">
      <c r="A27" s="10"/>
      <c r="B27" s="2"/>
      <c r="C27" s="2"/>
      <c r="E27" s="11"/>
      <c r="H27" s="62"/>
      <c r="N27" s="14"/>
      <c r="O27" s="14"/>
      <c r="P27" s="14"/>
    </row>
    <row r="28" spans="1:16" s="3" customFormat="1" x14ac:dyDescent="0.25">
      <c r="A28" s="10"/>
      <c r="B28" s="2"/>
      <c r="C28" s="2"/>
      <c r="E28" s="11"/>
      <c r="H28" s="62"/>
      <c r="N28" s="14"/>
      <c r="O28" s="14"/>
      <c r="P28" s="14"/>
    </row>
    <row r="29" spans="1:16" s="3" customFormat="1" x14ac:dyDescent="0.25">
      <c r="A29" s="10"/>
      <c r="B29" s="2"/>
      <c r="C29" s="2"/>
      <c r="E29" s="11"/>
      <c r="H29" s="62"/>
      <c r="N29" s="14"/>
      <c r="O29" s="14"/>
      <c r="P29" s="14"/>
    </row>
    <row r="30" spans="1:16" s="3" customFormat="1" x14ac:dyDescent="0.25">
      <c r="A30" s="10"/>
      <c r="B30" s="2"/>
      <c r="C30" s="2"/>
      <c r="E30" s="11"/>
      <c r="H30" s="62"/>
      <c r="N30" s="14"/>
      <c r="O30" s="14"/>
      <c r="P30" s="14"/>
    </row>
    <row r="31" spans="1:16" s="3" customFormat="1" x14ac:dyDescent="0.25">
      <c r="A31" s="10"/>
      <c r="B31" s="2"/>
      <c r="C31" s="2"/>
      <c r="E31" s="11"/>
      <c r="H31" s="62"/>
      <c r="N31" s="14"/>
      <c r="O31" s="14"/>
      <c r="P31" s="14"/>
    </row>
    <row r="32" spans="1:16" s="3" customFormat="1" x14ac:dyDescent="0.25">
      <c r="A32" s="10"/>
      <c r="B32" s="2"/>
      <c r="C32" s="2"/>
      <c r="E32" s="11"/>
      <c r="H32" s="62"/>
      <c r="N32" s="14"/>
      <c r="O32" s="14"/>
      <c r="P32" s="14"/>
    </row>
    <row r="33" spans="1:16" s="3" customFormat="1" x14ac:dyDescent="0.25">
      <c r="A33" s="10"/>
      <c r="B33" s="2"/>
      <c r="C33" s="2"/>
      <c r="E33" s="11"/>
      <c r="H33" s="62"/>
      <c r="N33" s="14"/>
      <c r="O33" s="14"/>
      <c r="P33" s="14"/>
    </row>
    <row r="34" spans="1:16" s="3" customFormat="1" x14ac:dyDescent="0.25">
      <c r="A34" s="10"/>
      <c r="B34" s="2"/>
      <c r="C34" s="2"/>
      <c r="E34" s="11"/>
      <c r="H34" s="62"/>
      <c r="N34" s="14"/>
      <c r="O34" s="14"/>
      <c r="P34" s="14"/>
    </row>
    <row r="35" spans="1:16" s="3" customFormat="1" x14ac:dyDescent="0.25">
      <c r="A35" s="10"/>
      <c r="B35" s="2"/>
      <c r="C35" s="2"/>
      <c r="E35" s="11"/>
      <c r="H35" s="62"/>
      <c r="N35" s="14"/>
      <c r="O35" s="14"/>
      <c r="P35" s="14"/>
    </row>
    <row r="36" spans="1:16" s="3" customFormat="1" x14ac:dyDescent="0.25">
      <c r="A36" s="10"/>
      <c r="B36" s="2"/>
      <c r="C36" s="2"/>
      <c r="E36" s="11"/>
      <c r="H36" s="62"/>
      <c r="N36" s="14"/>
      <c r="O36" s="14"/>
      <c r="P36" s="14"/>
    </row>
    <row r="37" spans="1:16" s="3" customFormat="1" x14ac:dyDescent="0.25">
      <c r="A37" s="10"/>
      <c r="B37" s="2"/>
      <c r="C37" s="2"/>
      <c r="E37" s="11"/>
      <c r="H37" s="62"/>
      <c r="N37" s="14"/>
      <c r="O37" s="14"/>
      <c r="P37" s="14"/>
    </row>
  </sheetData>
  <mergeCells count="2">
    <mergeCell ref="A17:L17"/>
    <mergeCell ref="O17:P17"/>
  </mergeCells>
  <conditionalFormatting sqref="B3:B16">
    <cfRule type="duplicateValues" dxfId="191" priority="90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26"/>
  <sheetViews>
    <sheetView topLeftCell="A295" workbookViewId="0">
      <selection activeCell="D298" sqref="D298"/>
    </sheetView>
  </sheetViews>
  <sheetFormatPr defaultRowHeight="15" x14ac:dyDescent="0.2"/>
  <cols>
    <col min="1" max="1" width="8" style="4" customWidth="1"/>
    <col min="2" max="2" width="20.85546875" style="2" customWidth="1"/>
    <col min="3" max="3" width="14.5703125" style="2" customWidth="1"/>
    <col min="4" max="4" width="10.7109375" style="3" customWidth="1"/>
    <col min="5" max="5" width="8" style="11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8" t="s">
        <v>44</v>
      </c>
      <c r="B2" s="7" t="s">
        <v>7</v>
      </c>
      <c r="C2" s="7" t="s">
        <v>0</v>
      </c>
      <c r="D2" s="7" t="s">
        <v>1</v>
      </c>
      <c r="E2" s="59" t="s">
        <v>4</v>
      </c>
      <c r="F2" s="7" t="s">
        <v>3</v>
      </c>
      <c r="G2" s="7" t="s">
        <v>5</v>
      </c>
      <c r="H2" s="59" t="s">
        <v>2</v>
      </c>
      <c r="I2" s="7" t="s">
        <v>39</v>
      </c>
      <c r="J2" s="7" t="s">
        <v>40</v>
      </c>
      <c r="K2" s="7" t="s">
        <v>41</v>
      </c>
      <c r="L2" s="60" t="s">
        <v>45</v>
      </c>
      <c r="M2" s="60" t="s">
        <v>46</v>
      </c>
      <c r="N2" s="60" t="s">
        <v>6</v>
      </c>
      <c r="O2" s="60" t="s">
        <v>47</v>
      </c>
      <c r="P2" s="60" t="s">
        <v>48</v>
      </c>
    </row>
    <row r="3" spans="1:16" ht="26.25" customHeight="1" x14ac:dyDescent="0.2">
      <c r="A3" s="81">
        <v>403875</v>
      </c>
      <c r="B3" s="97" t="s">
        <v>168</v>
      </c>
      <c r="C3" s="8" t="s">
        <v>169</v>
      </c>
      <c r="D3" s="74" t="s">
        <v>56</v>
      </c>
      <c r="E3" s="12">
        <v>44516</v>
      </c>
      <c r="F3" s="74" t="s">
        <v>57</v>
      </c>
      <c r="G3" s="12">
        <v>44520</v>
      </c>
      <c r="H3" s="9" t="s">
        <v>4183</v>
      </c>
      <c r="I3" s="1">
        <v>82</v>
      </c>
      <c r="J3" s="1">
        <v>33</v>
      </c>
      <c r="K3" s="1">
        <v>22</v>
      </c>
      <c r="L3" s="1">
        <v>3</v>
      </c>
      <c r="M3" s="78">
        <v>14.882999999999999</v>
      </c>
      <c r="N3" s="94">
        <v>14.882999999999999</v>
      </c>
      <c r="O3" s="63">
        <v>2530</v>
      </c>
      <c r="P3" s="64">
        <f>Table22457891011234567891011121314151617181920212223242526272829303132333438235[[#This Row],[PEMBULATAN]]*O3</f>
        <v>37653.99</v>
      </c>
    </row>
    <row r="4" spans="1:16" ht="26.25" customHeight="1" x14ac:dyDescent="0.2">
      <c r="A4" s="13"/>
      <c r="B4" s="73" t="s">
        <v>170</v>
      </c>
      <c r="C4" s="71" t="s">
        <v>171</v>
      </c>
      <c r="D4" s="76" t="s">
        <v>56</v>
      </c>
      <c r="E4" s="12">
        <v>44516</v>
      </c>
      <c r="F4" s="74" t="s">
        <v>57</v>
      </c>
      <c r="G4" s="12">
        <v>44520</v>
      </c>
      <c r="H4" s="9" t="s">
        <v>4183</v>
      </c>
      <c r="I4" s="15">
        <v>202</v>
      </c>
      <c r="J4" s="15">
        <v>10</v>
      </c>
      <c r="K4" s="15">
        <v>10</v>
      </c>
      <c r="L4" s="15">
        <v>10</v>
      </c>
      <c r="M4" s="79">
        <v>5.05</v>
      </c>
      <c r="N4" s="94">
        <v>10</v>
      </c>
      <c r="O4" s="63">
        <v>2530</v>
      </c>
      <c r="P4" s="64">
        <f>Table22457891011234567891011121314151617181920212223242526272829303132333438235[[#This Row],[PEMBULATAN]]*O4</f>
        <v>25300</v>
      </c>
    </row>
    <row r="5" spans="1:16" ht="26.25" customHeight="1" x14ac:dyDescent="0.2">
      <c r="A5" s="13"/>
      <c r="B5" s="96"/>
      <c r="C5" s="71" t="s">
        <v>172</v>
      </c>
      <c r="D5" s="76" t="s">
        <v>56</v>
      </c>
      <c r="E5" s="12">
        <v>44516</v>
      </c>
      <c r="F5" s="74" t="s">
        <v>57</v>
      </c>
      <c r="G5" s="12">
        <v>44520</v>
      </c>
      <c r="H5" s="9" t="s">
        <v>4183</v>
      </c>
      <c r="I5" s="15">
        <v>215</v>
      </c>
      <c r="J5" s="15">
        <v>15</v>
      </c>
      <c r="K5" s="15">
        <v>15</v>
      </c>
      <c r="L5" s="15">
        <v>10</v>
      </c>
      <c r="M5" s="79">
        <v>12.09375</v>
      </c>
      <c r="N5" s="94">
        <v>12.09375</v>
      </c>
      <c r="O5" s="63">
        <v>2530</v>
      </c>
      <c r="P5" s="64">
        <f>Table22457891011234567891011121314151617181920212223242526272829303132333438235[[#This Row],[PEMBULATAN]]*O5</f>
        <v>30597.1875</v>
      </c>
    </row>
    <row r="6" spans="1:16" ht="26.25" customHeight="1" x14ac:dyDescent="0.2">
      <c r="A6" s="13"/>
      <c r="B6" s="73" t="s">
        <v>173</v>
      </c>
      <c r="C6" s="71" t="s">
        <v>174</v>
      </c>
      <c r="D6" s="76" t="s">
        <v>56</v>
      </c>
      <c r="E6" s="12">
        <v>44516</v>
      </c>
      <c r="F6" s="74" t="s">
        <v>57</v>
      </c>
      <c r="G6" s="12">
        <v>44520</v>
      </c>
      <c r="H6" s="9" t="s">
        <v>4183</v>
      </c>
      <c r="I6" s="15">
        <v>62</v>
      </c>
      <c r="J6" s="15">
        <v>57</v>
      </c>
      <c r="K6" s="15">
        <v>55</v>
      </c>
      <c r="L6" s="15">
        <v>30</v>
      </c>
      <c r="M6" s="79">
        <v>48.592500000000001</v>
      </c>
      <c r="N6" s="94">
        <v>48.592500000000001</v>
      </c>
      <c r="O6" s="63">
        <v>2530</v>
      </c>
      <c r="P6" s="64">
        <f>Table22457891011234567891011121314151617181920212223242526272829303132333438235[[#This Row],[PEMBULATAN]]*O6</f>
        <v>122939.02500000001</v>
      </c>
    </row>
    <row r="7" spans="1:16" ht="26.25" customHeight="1" x14ac:dyDescent="0.2">
      <c r="A7" s="13"/>
      <c r="B7" s="73"/>
      <c r="C7" s="71" t="s">
        <v>175</v>
      </c>
      <c r="D7" s="76" t="s">
        <v>56</v>
      </c>
      <c r="E7" s="12">
        <v>44516</v>
      </c>
      <c r="F7" s="74" t="s">
        <v>57</v>
      </c>
      <c r="G7" s="12">
        <v>44520</v>
      </c>
      <c r="H7" s="9" t="s">
        <v>4183</v>
      </c>
      <c r="I7" s="15">
        <v>82</v>
      </c>
      <c r="J7" s="15">
        <v>27</v>
      </c>
      <c r="K7" s="15">
        <v>35</v>
      </c>
      <c r="L7" s="15">
        <v>6</v>
      </c>
      <c r="M7" s="79">
        <v>19.372499999999999</v>
      </c>
      <c r="N7" s="94">
        <v>20</v>
      </c>
      <c r="O7" s="63">
        <v>2530</v>
      </c>
      <c r="P7" s="64">
        <f>Table22457891011234567891011121314151617181920212223242526272829303132333438235[[#This Row],[PEMBULATAN]]*O7</f>
        <v>50600</v>
      </c>
    </row>
    <row r="8" spans="1:16" ht="26.25" customHeight="1" x14ac:dyDescent="0.2">
      <c r="A8" s="13"/>
      <c r="B8" s="73"/>
      <c r="C8" s="71" t="s">
        <v>176</v>
      </c>
      <c r="D8" s="76" t="s">
        <v>56</v>
      </c>
      <c r="E8" s="12">
        <v>44516</v>
      </c>
      <c r="F8" s="74" t="s">
        <v>57</v>
      </c>
      <c r="G8" s="12">
        <v>44520</v>
      </c>
      <c r="H8" s="9" t="s">
        <v>4183</v>
      </c>
      <c r="I8" s="15">
        <v>93</v>
      </c>
      <c r="J8" s="15">
        <v>63</v>
      </c>
      <c r="K8" s="15">
        <v>35</v>
      </c>
      <c r="L8" s="15">
        <v>28</v>
      </c>
      <c r="M8" s="79">
        <v>51.266249999999999</v>
      </c>
      <c r="N8" s="94">
        <v>51.266249999999999</v>
      </c>
      <c r="O8" s="63">
        <v>2530</v>
      </c>
      <c r="P8" s="64">
        <f>Table22457891011234567891011121314151617181920212223242526272829303132333438235[[#This Row],[PEMBULATAN]]*O8</f>
        <v>129703.6125</v>
      </c>
    </row>
    <row r="9" spans="1:16" ht="26.25" customHeight="1" x14ac:dyDescent="0.2">
      <c r="A9" s="13"/>
      <c r="B9" s="73"/>
      <c r="C9" s="71" t="s">
        <v>177</v>
      </c>
      <c r="D9" s="76" t="s">
        <v>56</v>
      </c>
      <c r="E9" s="12">
        <v>44516</v>
      </c>
      <c r="F9" s="74" t="s">
        <v>57</v>
      </c>
      <c r="G9" s="12">
        <v>44520</v>
      </c>
      <c r="H9" s="9" t="s">
        <v>4183</v>
      </c>
      <c r="I9" s="15">
        <v>100</v>
      </c>
      <c r="J9" s="15">
        <v>60</v>
      </c>
      <c r="K9" s="15">
        <v>33</v>
      </c>
      <c r="L9" s="15">
        <v>25</v>
      </c>
      <c r="M9" s="79">
        <v>49.5</v>
      </c>
      <c r="N9" s="94">
        <v>49.5</v>
      </c>
      <c r="O9" s="63">
        <v>2530</v>
      </c>
      <c r="P9" s="64">
        <f>Table22457891011234567891011121314151617181920212223242526272829303132333438235[[#This Row],[PEMBULATAN]]*O9</f>
        <v>125235</v>
      </c>
    </row>
    <row r="10" spans="1:16" ht="26.25" customHeight="1" x14ac:dyDescent="0.2">
      <c r="A10" s="13"/>
      <c r="B10" s="73"/>
      <c r="C10" s="71" t="s">
        <v>178</v>
      </c>
      <c r="D10" s="76" t="s">
        <v>56</v>
      </c>
      <c r="E10" s="12">
        <v>44516</v>
      </c>
      <c r="F10" s="74" t="s">
        <v>57</v>
      </c>
      <c r="G10" s="12">
        <v>44520</v>
      </c>
      <c r="H10" s="9" t="s">
        <v>4183</v>
      </c>
      <c r="I10" s="15">
        <v>90</v>
      </c>
      <c r="J10" s="15">
        <v>66</v>
      </c>
      <c r="K10" s="15">
        <v>38</v>
      </c>
      <c r="L10" s="15">
        <v>17</v>
      </c>
      <c r="M10" s="79">
        <v>56.43</v>
      </c>
      <c r="N10" s="94">
        <v>57</v>
      </c>
      <c r="O10" s="63">
        <v>2530</v>
      </c>
      <c r="P10" s="64">
        <f>Table22457891011234567891011121314151617181920212223242526272829303132333438235[[#This Row],[PEMBULATAN]]*O10</f>
        <v>144210</v>
      </c>
    </row>
    <row r="11" spans="1:16" ht="26.25" customHeight="1" x14ac:dyDescent="0.2">
      <c r="A11" s="13"/>
      <c r="B11" s="73"/>
      <c r="C11" s="71" t="s">
        <v>179</v>
      </c>
      <c r="D11" s="76" t="s">
        <v>56</v>
      </c>
      <c r="E11" s="12">
        <v>44516</v>
      </c>
      <c r="F11" s="74" t="s">
        <v>57</v>
      </c>
      <c r="G11" s="12">
        <v>44520</v>
      </c>
      <c r="H11" s="9" t="s">
        <v>4183</v>
      </c>
      <c r="I11" s="15">
        <v>40</v>
      </c>
      <c r="J11" s="15">
        <v>30</v>
      </c>
      <c r="K11" s="15">
        <v>30</v>
      </c>
      <c r="L11" s="15">
        <v>4</v>
      </c>
      <c r="M11" s="79">
        <v>9</v>
      </c>
      <c r="N11" s="94">
        <v>9</v>
      </c>
      <c r="O11" s="63">
        <v>2530</v>
      </c>
      <c r="P11" s="64">
        <f>Table22457891011234567891011121314151617181920212223242526272829303132333438235[[#This Row],[PEMBULATAN]]*O11</f>
        <v>22770</v>
      </c>
    </row>
    <row r="12" spans="1:16" ht="26.25" customHeight="1" x14ac:dyDescent="0.2">
      <c r="A12" s="13"/>
      <c r="B12" s="73"/>
      <c r="C12" s="71" t="s">
        <v>180</v>
      </c>
      <c r="D12" s="76" t="s">
        <v>56</v>
      </c>
      <c r="E12" s="12">
        <v>44516</v>
      </c>
      <c r="F12" s="74" t="s">
        <v>57</v>
      </c>
      <c r="G12" s="12">
        <v>44520</v>
      </c>
      <c r="H12" s="9" t="s">
        <v>4183</v>
      </c>
      <c r="I12" s="15">
        <v>40</v>
      </c>
      <c r="J12" s="15">
        <v>38</v>
      </c>
      <c r="K12" s="15">
        <v>36</v>
      </c>
      <c r="L12" s="15">
        <v>20</v>
      </c>
      <c r="M12" s="79">
        <v>13.68</v>
      </c>
      <c r="N12" s="94">
        <v>20</v>
      </c>
      <c r="O12" s="63">
        <v>2530</v>
      </c>
      <c r="P12" s="64">
        <f>Table22457891011234567891011121314151617181920212223242526272829303132333438235[[#This Row],[PEMBULATAN]]*O12</f>
        <v>50600</v>
      </c>
    </row>
    <row r="13" spans="1:16" ht="26.25" customHeight="1" x14ac:dyDescent="0.2">
      <c r="A13" s="13"/>
      <c r="B13" s="73"/>
      <c r="C13" s="71" t="s">
        <v>181</v>
      </c>
      <c r="D13" s="76" t="s">
        <v>56</v>
      </c>
      <c r="E13" s="12">
        <v>44516</v>
      </c>
      <c r="F13" s="74" t="s">
        <v>57</v>
      </c>
      <c r="G13" s="12">
        <v>44520</v>
      </c>
      <c r="H13" s="9" t="s">
        <v>4183</v>
      </c>
      <c r="I13" s="15">
        <v>55</v>
      </c>
      <c r="J13" s="15">
        <v>42</v>
      </c>
      <c r="K13" s="15">
        <v>27</v>
      </c>
      <c r="L13" s="15">
        <v>13</v>
      </c>
      <c r="M13" s="79">
        <v>15.592499999999999</v>
      </c>
      <c r="N13" s="94">
        <v>15.592499999999999</v>
      </c>
      <c r="O13" s="63">
        <v>2530</v>
      </c>
      <c r="P13" s="64">
        <f>Table22457891011234567891011121314151617181920212223242526272829303132333438235[[#This Row],[PEMBULATAN]]*O13</f>
        <v>39449.025000000001</v>
      </c>
    </row>
    <row r="14" spans="1:16" ht="26.25" customHeight="1" x14ac:dyDescent="0.2">
      <c r="A14" s="13"/>
      <c r="B14" s="73"/>
      <c r="C14" s="71" t="s">
        <v>182</v>
      </c>
      <c r="D14" s="76" t="s">
        <v>56</v>
      </c>
      <c r="E14" s="12">
        <v>44516</v>
      </c>
      <c r="F14" s="74" t="s">
        <v>57</v>
      </c>
      <c r="G14" s="12">
        <v>44520</v>
      </c>
      <c r="H14" s="9" t="s">
        <v>4183</v>
      </c>
      <c r="I14" s="15">
        <v>32</v>
      </c>
      <c r="J14" s="15">
        <v>32</v>
      </c>
      <c r="K14" s="15">
        <v>32</v>
      </c>
      <c r="L14" s="15">
        <v>3</v>
      </c>
      <c r="M14" s="79">
        <v>8.1920000000000002</v>
      </c>
      <c r="N14" s="94">
        <v>8.1920000000000002</v>
      </c>
      <c r="O14" s="63">
        <v>2530</v>
      </c>
      <c r="P14" s="64">
        <f>Table22457891011234567891011121314151617181920212223242526272829303132333438235[[#This Row],[PEMBULATAN]]*O14</f>
        <v>20725.760000000002</v>
      </c>
    </row>
    <row r="15" spans="1:16" ht="26.25" customHeight="1" x14ac:dyDescent="0.2">
      <c r="A15" s="13"/>
      <c r="B15" s="73"/>
      <c r="C15" s="71" t="s">
        <v>183</v>
      </c>
      <c r="D15" s="76" t="s">
        <v>56</v>
      </c>
      <c r="E15" s="12">
        <v>44516</v>
      </c>
      <c r="F15" s="74" t="s">
        <v>57</v>
      </c>
      <c r="G15" s="12">
        <v>44520</v>
      </c>
      <c r="H15" s="9" t="s">
        <v>4183</v>
      </c>
      <c r="I15" s="15">
        <v>60</v>
      </c>
      <c r="J15" s="15">
        <v>35</v>
      </c>
      <c r="K15" s="15">
        <v>20</v>
      </c>
      <c r="L15" s="15">
        <v>10</v>
      </c>
      <c r="M15" s="79">
        <v>10.5</v>
      </c>
      <c r="N15" s="94">
        <v>10.5</v>
      </c>
      <c r="O15" s="63">
        <v>2530</v>
      </c>
      <c r="P15" s="64">
        <f>Table22457891011234567891011121314151617181920212223242526272829303132333438235[[#This Row],[PEMBULATAN]]*O15</f>
        <v>26565</v>
      </c>
    </row>
    <row r="16" spans="1:16" ht="26.25" customHeight="1" x14ac:dyDescent="0.2">
      <c r="A16" s="13"/>
      <c r="B16" s="73"/>
      <c r="C16" s="71" t="s">
        <v>184</v>
      </c>
      <c r="D16" s="76" t="s">
        <v>56</v>
      </c>
      <c r="E16" s="12">
        <v>44516</v>
      </c>
      <c r="F16" s="74" t="s">
        <v>57</v>
      </c>
      <c r="G16" s="12">
        <v>44520</v>
      </c>
      <c r="H16" s="9" t="s">
        <v>4183</v>
      </c>
      <c r="I16" s="15">
        <v>48</v>
      </c>
      <c r="J16" s="15">
        <v>30</v>
      </c>
      <c r="K16" s="15">
        <v>32</v>
      </c>
      <c r="L16" s="15">
        <v>8</v>
      </c>
      <c r="M16" s="79">
        <v>11.52</v>
      </c>
      <c r="N16" s="94">
        <v>11.52</v>
      </c>
      <c r="O16" s="63">
        <v>2530</v>
      </c>
      <c r="P16" s="64">
        <f>Table22457891011234567891011121314151617181920212223242526272829303132333438235[[#This Row],[PEMBULATAN]]*O16</f>
        <v>29145.599999999999</v>
      </c>
    </row>
    <row r="17" spans="1:16" ht="26.25" customHeight="1" x14ac:dyDescent="0.2">
      <c r="A17" s="13"/>
      <c r="B17" s="73"/>
      <c r="C17" s="71" t="s">
        <v>185</v>
      </c>
      <c r="D17" s="76" t="s">
        <v>56</v>
      </c>
      <c r="E17" s="12">
        <v>44516</v>
      </c>
      <c r="F17" s="74" t="s">
        <v>57</v>
      </c>
      <c r="G17" s="12">
        <v>44520</v>
      </c>
      <c r="H17" s="9" t="s">
        <v>4183</v>
      </c>
      <c r="I17" s="15">
        <v>57</v>
      </c>
      <c r="J17" s="15">
        <v>57</v>
      </c>
      <c r="K17" s="15">
        <v>14</v>
      </c>
      <c r="L17" s="15">
        <v>5</v>
      </c>
      <c r="M17" s="79">
        <v>11.371499999999999</v>
      </c>
      <c r="N17" s="94">
        <v>12</v>
      </c>
      <c r="O17" s="63">
        <v>2530</v>
      </c>
      <c r="P17" s="64">
        <f>Table22457891011234567891011121314151617181920212223242526272829303132333438235[[#This Row],[PEMBULATAN]]*O17</f>
        <v>30360</v>
      </c>
    </row>
    <row r="18" spans="1:16" ht="26.25" customHeight="1" x14ac:dyDescent="0.2">
      <c r="A18" s="13"/>
      <c r="B18" s="73"/>
      <c r="C18" s="71" t="s">
        <v>186</v>
      </c>
      <c r="D18" s="76" t="s">
        <v>56</v>
      </c>
      <c r="E18" s="12">
        <v>44516</v>
      </c>
      <c r="F18" s="74" t="s">
        <v>57</v>
      </c>
      <c r="G18" s="12">
        <v>44520</v>
      </c>
      <c r="H18" s="9" t="s">
        <v>4183</v>
      </c>
      <c r="I18" s="15">
        <v>101</v>
      </c>
      <c r="J18" s="15">
        <v>67</v>
      </c>
      <c r="K18" s="15">
        <v>30</v>
      </c>
      <c r="L18" s="15">
        <v>14</v>
      </c>
      <c r="M18" s="79">
        <v>50.752499999999998</v>
      </c>
      <c r="N18" s="94">
        <v>50.752499999999998</v>
      </c>
      <c r="O18" s="63">
        <v>2530</v>
      </c>
      <c r="P18" s="64">
        <f>Table22457891011234567891011121314151617181920212223242526272829303132333438235[[#This Row],[PEMBULATAN]]*O18</f>
        <v>128403.825</v>
      </c>
    </row>
    <row r="19" spans="1:16" ht="26.25" customHeight="1" x14ac:dyDescent="0.2">
      <c r="A19" s="13"/>
      <c r="B19" s="73"/>
      <c r="C19" s="71" t="s">
        <v>187</v>
      </c>
      <c r="D19" s="76" t="s">
        <v>56</v>
      </c>
      <c r="E19" s="12">
        <v>44516</v>
      </c>
      <c r="F19" s="74" t="s">
        <v>57</v>
      </c>
      <c r="G19" s="12">
        <v>44520</v>
      </c>
      <c r="H19" s="9" t="s">
        <v>4183</v>
      </c>
      <c r="I19" s="15">
        <v>120</v>
      </c>
      <c r="J19" s="15">
        <v>120</v>
      </c>
      <c r="K19" s="15">
        <v>35</v>
      </c>
      <c r="L19" s="15">
        <v>30</v>
      </c>
      <c r="M19" s="79">
        <v>126</v>
      </c>
      <c r="N19" s="94">
        <v>126</v>
      </c>
      <c r="O19" s="63">
        <v>2530</v>
      </c>
      <c r="P19" s="64">
        <f>Table22457891011234567891011121314151617181920212223242526272829303132333438235[[#This Row],[PEMBULATAN]]*O19</f>
        <v>318780</v>
      </c>
    </row>
    <row r="20" spans="1:16" ht="26.25" customHeight="1" x14ac:dyDescent="0.2">
      <c r="A20" s="13"/>
      <c r="B20" s="73"/>
      <c r="C20" s="71" t="s">
        <v>188</v>
      </c>
      <c r="D20" s="76" t="s">
        <v>56</v>
      </c>
      <c r="E20" s="12">
        <v>44516</v>
      </c>
      <c r="F20" s="74" t="s">
        <v>57</v>
      </c>
      <c r="G20" s="12">
        <v>44520</v>
      </c>
      <c r="H20" s="9" t="s">
        <v>4183</v>
      </c>
      <c r="I20" s="15">
        <v>85</v>
      </c>
      <c r="J20" s="15">
        <v>57</v>
      </c>
      <c r="K20" s="15">
        <v>20</v>
      </c>
      <c r="L20" s="15">
        <v>10</v>
      </c>
      <c r="M20" s="79">
        <v>24.225000000000001</v>
      </c>
      <c r="N20" s="94">
        <v>24.225000000000001</v>
      </c>
      <c r="O20" s="63">
        <v>2530</v>
      </c>
      <c r="P20" s="64">
        <f>Table22457891011234567891011121314151617181920212223242526272829303132333438235[[#This Row],[PEMBULATAN]]*O20</f>
        <v>61289.25</v>
      </c>
    </row>
    <row r="21" spans="1:16" ht="26.25" customHeight="1" x14ac:dyDescent="0.2">
      <c r="A21" s="13"/>
      <c r="B21" s="73"/>
      <c r="C21" s="71" t="s">
        <v>189</v>
      </c>
      <c r="D21" s="76" t="s">
        <v>56</v>
      </c>
      <c r="E21" s="12">
        <v>44516</v>
      </c>
      <c r="F21" s="74" t="s">
        <v>57</v>
      </c>
      <c r="G21" s="12">
        <v>44520</v>
      </c>
      <c r="H21" s="9" t="s">
        <v>4183</v>
      </c>
      <c r="I21" s="15">
        <v>97</v>
      </c>
      <c r="J21" s="15">
        <v>60</v>
      </c>
      <c r="K21" s="15">
        <v>32</v>
      </c>
      <c r="L21" s="15">
        <v>21</v>
      </c>
      <c r="M21" s="79">
        <v>46.56</v>
      </c>
      <c r="N21" s="94">
        <v>46.56</v>
      </c>
      <c r="O21" s="63">
        <v>2530</v>
      </c>
      <c r="P21" s="64">
        <f>Table22457891011234567891011121314151617181920212223242526272829303132333438235[[#This Row],[PEMBULATAN]]*O21</f>
        <v>117796.8</v>
      </c>
    </row>
    <row r="22" spans="1:16" ht="26.25" customHeight="1" x14ac:dyDescent="0.2">
      <c r="A22" s="13"/>
      <c r="B22" s="73"/>
      <c r="C22" s="71" t="s">
        <v>190</v>
      </c>
      <c r="D22" s="76" t="s">
        <v>56</v>
      </c>
      <c r="E22" s="12">
        <v>44516</v>
      </c>
      <c r="F22" s="74" t="s">
        <v>57</v>
      </c>
      <c r="G22" s="12">
        <v>44520</v>
      </c>
      <c r="H22" s="9" t="s">
        <v>4183</v>
      </c>
      <c r="I22" s="15">
        <v>89</v>
      </c>
      <c r="J22" s="15">
        <v>66</v>
      </c>
      <c r="K22" s="15">
        <v>30</v>
      </c>
      <c r="L22" s="15">
        <v>21</v>
      </c>
      <c r="M22" s="79">
        <v>44.055</v>
      </c>
      <c r="N22" s="94">
        <v>44.055</v>
      </c>
      <c r="O22" s="63">
        <v>2530</v>
      </c>
      <c r="P22" s="64">
        <f>Table22457891011234567891011121314151617181920212223242526272829303132333438235[[#This Row],[PEMBULATAN]]*O22</f>
        <v>111459.15</v>
      </c>
    </row>
    <row r="23" spans="1:16" ht="26.25" customHeight="1" x14ac:dyDescent="0.2">
      <c r="A23" s="13"/>
      <c r="B23" s="73"/>
      <c r="C23" s="71" t="s">
        <v>191</v>
      </c>
      <c r="D23" s="76" t="s">
        <v>56</v>
      </c>
      <c r="E23" s="12">
        <v>44516</v>
      </c>
      <c r="F23" s="74" t="s">
        <v>57</v>
      </c>
      <c r="G23" s="12">
        <v>44520</v>
      </c>
      <c r="H23" s="9" t="s">
        <v>4183</v>
      </c>
      <c r="I23" s="15">
        <v>135</v>
      </c>
      <c r="J23" s="15">
        <v>36</v>
      </c>
      <c r="K23" s="15">
        <v>26</v>
      </c>
      <c r="L23" s="15">
        <v>27</v>
      </c>
      <c r="M23" s="79">
        <v>31.59</v>
      </c>
      <c r="N23" s="94">
        <v>31.59</v>
      </c>
      <c r="O23" s="63">
        <v>2530</v>
      </c>
      <c r="P23" s="64">
        <f>Table22457891011234567891011121314151617181920212223242526272829303132333438235[[#This Row],[PEMBULATAN]]*O23</f>
        <v>79922.7</v>
      </c>
    </row>
    <row r="24" spans="1:16" ht="26.25" customHeight="1" x14ac:dyDescent="0.2">
      <c r="A24" s="13"/>
      <c r="B24" s="73"/>
      <c r="C24" s="71" t="s">
        <v>192</v>
      </c>
      <c r="D24" s="76" t="s">
        <v>56</v>
      </c>
      <c r="E24" s="12">
        <v>44516</v>
      </c>
      <c r="F24" s="74" t="s">
        <v>57</v>
      </c>
      <c r="G24" s="12">
        <v>44520</v>
      </c>
      <c r="H24" s="9" t="s">
        <v>4183</v>
      </c>
      <c r="I24" s="15">
        <v>45</v>
      </c>
      <c r="J24" s="15">
        <v>35</v>
      </c>
      <c r="K24" s="15">
        <v>27</v>
      </c>
      <c r="L24" s="15">
        <v>19</v>
      </c>
      <c r="M24" s="79">
        <v>10.63125</v>
      </c>
      <c r="N24" s="94">
        <v>19</v>
      </c>
      <c r="O24" s="63">
        <v>2530</v>
      </c>
      <c r="P24" s="64">
        <f>Table22457891011234567891011121314151617181920212223242526272829303132333438235[[#This Row],[PEMBULATAN]]*O24</f>
        <v>48070</v>
      </c>
    </row>
    <row r="25" spans="1:16" ht="26.25" customHeight="1" x14ac:dyDescent="0.2">
      <c r="A25" s="13"/>
      <c r="B25" s="73"/>
      <c r="C25" s="71" t="s">
        <v>193</v>
      </c>
      <c r="D25" s="76" t="s">
        <v>56</v>
      </c>
      <c r="E25" s="12">
        <v>44516</v>
      </c>
      <c r="F25" s="74" t="s">
        <v>57</v>
      </c>
      <c r="G25" s="12">
        <v>44520</v>
      </c>
      <c r="H25" s="9" t="s">
        <v>4183</v>
      </c>
      <c r="I25" s="15">
        <v>50</v>
      </c>
      <c r="J25" s="15">
        <v>26</v>
      </c>
      <c r="K25" s="15">
        <v>38</v>
      </c>
      <c r="L25" s="15">
        <v>8</v>
      </c>
      <c r="M25" s="79">
        <v>12.35</v>
      </c>
      <c r="N25" s="94">
        <v>13</v>
      </c>
      <c r="O25" s="63">
        <v>2530</v>
      </c>
      <c r="P25" s="64">
        <f>Table22457891011234567891011121314151617181920212223242526272829303132333438235[[#This Row],[PEMBULATAN]]*O25</f>
        <v>32890</v>
      </c>
    </row>
    <row r="26" spans="1:16" ht="26.25" customHeight="1" x14ac:dyDescent="0.2">
      <c r="A26" s="13"/>
      <c r="B26" s="73"/>
      <c r="C26" s="71" t="s">
        <v>194</v>
      </c>
      <c r="D26" s="76" t="s">
        <v>56</v>
      </c>
      <c r="E26" s="12">
        <v>44516</v>
      </c>
      <c r="F26" s="74" t="s">
        <v>57</v>
      </c>
      <c r="G26" s="12">
        <v>44520</v>
      </c>
      <c r="H26" s="9" t="s">
        <v>4183</v>
      </c>
      <c r="I26" s="15">
        <v>57</v>
      </c>
      <c r="J26" s="15">
        <v>44</v>
      </c>
      <c r="K26" s="15">
        <v>27</v>
      </c>
      <c r="L26" s="15">
        <v>5</v>
      </c>
      <c r="M26" s="79">
        <v>16.928999999999998</v>
      </c>
      <c r="N26" s="94">
        <v>16.928999999999998</v>
      </c>
      <c r="O26" s="63">
        <v>2530</v>
      </c>
      <c r="P26" s="64">
        <f>Table22457891011234567891011121314151617181920212223242526272829303132333438235[[#This Row],[PEMBULATAN]]*O26</f>
        <v>42830.369999999995</v>
      </c>
    </row>
    <row r="27" spans="1:16" ht="26.25" customHeight="1" x14ac:dyDescent="0.2">
      <c r="A27" s="13"/>
      <c r="B27" s="73"/>
      <c r="C27" s="71" t="s">
        <v>195</v>
      </c>
      <c r="D27" s="76" t="s">
        <v>56</v>
      </c>
      <c r="E27" s="12">
        <v>44516</v>
      </c>
      <c r="F27" s="74" t="s">
        <v>57</v>
      </c>
      <c r="G27" s="12">
        <v>44520</v>
      </c>
      <c r="H27" s="9" t="s">
        <v>4183</v>
      </c>
      <c r="I27" s="15">
        <v>75</v>
      </c>
      <c r="J27" s="15">
        <v>50</v>
      </c>
      <c r="K27" s="15">
        <v>24</v>
      </c>
      <c r="L27" s="15">
        <v>10</v>
      </c>
      <c r="M27" s="79">
        <v>22.5</v>
      </c>
      <c r="N27" s="94">
        <v>22.5</v>
      </c>
      <c r="O27" s="63">
        <v>2530</v>
      </c>
      <c r="P27" s="64">
        <f>Table22457891011234567891011121314151617181920212223242526272829303132333438235[[#This Row],[PEMBULATAN]]*O27</f>
        <v>56925</v>
      </c>
    </row>
    <row r="28" spans="1:16" ht="26.25" customHeight="1" x14ac:dyDescent="0.2">
      <c r="A28" s="13"/>
      <c r="B28" s="73"/>
      <c r="C28" s="71" t="s">
        <v>196</v>
      </c>
      <c r="D28" s="76" t="s">
        <v>56</v>
      </c>
      <c r="E28" s="12">
        <v>44516</v>
      </c>
      <c r="F28" s="74" t="s">
        <v>57</v>
      </c>
      <c r="G28" s="12">
        <v>44520</v>
      </c>
      <c r="H28" s="9" t="s">
        <v>4183</v>
      </c>
      <c r="I28" s="15">
        <v>38</v>
      </c>
      <c r="J28" s="15">
        <v>34</v>
      </c>
      <c r="K28" s="15">
        <v>17</v>
      </c>
      <c r="L28" s="15">
        <v>7</v>
      </c>
      <c r="M28" s="79">
        <v>5.4909999999999997</v>
      </c>
      <c r="N28" s="94">
        <v>8</v>
      </c>
      <c r="O28" s="63">
        <v>2530</v>
      </c>
      <c r="P28" s="64">
        <f>Table22457891011234567891011121314151617181920212223242526272829303132333438235[[#This Row],[PEMBULATAN]]*O28</f>
        <v>20240</v>
      </c>
    </row>
    <row r="29" spans="1:16" ht="26.25" customHeight="1" x14ac:dyDescent="0.2">
      <c r="A29" s="13"/>
      <c r="B29" s="73"/>
      <c r="C29" s="71" t="s">
        <v>197</v>
      </c>
      <c r="D29" s="76" t="s">
        <v>56</v>
      </c>
      <c r="E29" s="12">
        <v>44516</v>
      </c>
      <c r="F29" s="74" t="s">
        <v>57</v>
      </c>
      <c r="G29" s="12">
        <v>44520</v>
      </c>
      <c r="H29" s="9" t="s">
        <v>4183</v>
      </c>
      <c r="I29" s="15">
        <v>77</v>
      </c>
      <c r="J29" s="15">
        <v>56</v>
      </c>
      <c r="K29" s="15">
        <v>25</v>
      </c>
      <c r="L29" s="15">
        <v>10</v>
      </c>
      <c r="M29" s="79">
        <v>26.95</v>
      </c>
      <c r="N29" s="94">
        <v>26.95</v>
      </c>
      <c r="O29" s="63">
        <v>2530</v>
      </c>
      <c r="P29" s="64">
        <f>Table22457891011234567891011121314151617181920212223242526272829303132333438235[[#This Row],[PEMBULATAN]]*O29</f>
        <v>68183.5</v>
      </c>
    </row>
    <row r="30" spans="1:16" ht="26.25" customHeight="1" x14ac:dyDescent="0.2">
      <c r="A30" s="13"/>
      <c r="B30" s="73"/>
      <c r="C30" s="71" t="s">
        <v>198</v>
      </c>
      <c r="D30" s="76" t="s">
        <v>56</v>
      </c>
      <c r="E30" s="12">
        <v>44516</v>
      </c>
      <c r="F30" s="74" t="s">
        <v>57</v>
      </c>
      <c r="G30" s="12">
        <v>44520</v>
      </c>
      <c r="H30" s="9" t="s">
        <v>4183</v>
      </c>
      <c r="I30" s="15">
        <v>78</v>
      </c>
      <c r="J30" s="15">
        <v>65</v>
      </c>
      <c r="K30" s="15">
        <v>20</v>
      </c>
      <c r="L30" s="15">
        <v>9</v>
      </c>
      <c r="M30" s="79">
        <v>25.35</v>
      </c>
      <c r="N30" s="94">
        <v>26</v>
      </c>
      <c r="O30" s="63">
        <v>2530</v>
      </c>
      <c r="P30" s="64">
        <f>Table22457891011234567891011121314151617181920212223242526272829303132333438235[[#This Row],[PEMBULATAN]]*O30</f>
        <v>65780</v>
      </c>
    </row>
    <row r="31" spans="1:16" ht="26.25" customHeight="1" x14ac:dyDescent="0.2">
      <c r="A31" s="13"/>
      <c r="B31" s="73"/>
      <c r="C31" s="71" t="s">
        <v>199</v>
      </c>
      <c r="D31" s="76" t="s">
        <v>56</v>
      </c>
      <c r="E31" s="12">
        <v>44516</v>
      </c>
      <c r="F31" s="74" t="s">
        <v>57</v>
      </c>
      <c r="G31" s="12">
        <v>44520</v>
      </c>
      <c r="H31" s="9" t="s">
        <v>4183</v>
      </c>
      <c r="I31" s="15">
        <v>67</v>
      </c>
      <c r="J31" s="15">
        <v>67</v>
      </c>
      <c r="K31" s="15">
        <v>30</v>
      </c>
      <c r="L31" s="15">
        <v>5</v>
      </c>
      <c r="M31" s="79">
        <v>33.667499999999997</v>
      </c>
      <c r="N31" s="94">
        <v>33.667499999999997</v>
      </c>
      <c r="O31" s="63">
        <v>2530</v>
      </c>
      <c r="P31" s="64">
        <f>Table22457891011234567891011121314151617181920212223242526272829303132333438235[[#This Row],[PEMBULATAN]]*O31</f>
        <v>85178.774999999994</v>
      </c>
    </row>
    <row r="32" spans="1:16" ht="26.25" customHeight="1" x14ac:dyDescent="0.2">
      <c r="A32" s="13"/>
      <c r="B32" s="73"/>
      <c r="C32" s="71" t="s">
        <v>200</v>
      </c>
      <c r="D32" s="76" t="s">
        <v>56</v>
      </c>
      <c r="E32" s="12">
        <v>44516</v>
      </c>
      <c r="F32" s="74" t="s">
        <v>57</v>
      </c>
      <c r="G32" s="12">
        <v>44520</v>
      </c>
      <c r="H32" s="9" t="s">
        <v>4183</v>
      </c>
      <c r="I32" s="15">
        <v>82</v>
      </c>
      <c r="J32" s="15">
        <v>40</v>
      </c>
      <c r="K32" s="15">
        <v>17</v>
      </c>
      <c r="L32" s="15">
        <v>5</v>
      </c>
      <c r="M32" s="79">
        <v>13.94</v>
      </c>
      <c r="N32" s="94">
        <v>13.94</v>
      </c>
      <c r="O32" s="63">
        <v>2530</v>
      </c>
      <c r="P32" s="64">
        <f>Table22457891011234567891011121314151617181920212223242526272829303132333438235[[#This Row],[PEMBULATAN]]*O32</f>
        <v>35268.199999999997</v>
      </c>
    </row>
    <row r="33" spans="1:16" ht="26.25" customHeight="1" x14ac:dyDescent="0.2">
      <c r="A33" s="13"/>
      <c r="B33" s="73"/>
      <c r="C33" s="71" t="s">
        <v>201</v>
      </c>
      <c r="D33" s="76" t="s">
        <v>56</v>
      </c>
      <c r="E33" s="12">
        <v>44516</v>
      </c>
      <c r="F33" s="74" t="s">
        <v>57</v>
      </c>
      <c r="G33" s="12">
        <v>44520</v>
      </c>
      <c r="H33" s="9" t="s">
        <v>4183</v>
      </c>
      <c r="I33" s="15">
        <v>65</v>
      </c>
      <c r="J33" s="15">
        <v>35</v>
      </c>
      <c r="K33" s="15">
        <v>25</v>
      </c>
      <c r="L33" s="15">
        <v>2</v>
      </c>
      <c r="M33" s="79">
        <v>14.21875</v>
      </c>
      <c r="N33" s="94">
        <v>14.21875</v>
      </c>
      <c r="O33" s="63">
        <v>2530</v>
      </c>
      <c r="P33" s="64">
        <f>Table22457891011234567891011121314151617181920212223242526272829303132333438235[[#This Row],[PEMBULATAN]]*O33</f>
        <v>35973.4375</v>
      </c>
    </row>
    <row r="34" spans="1:16" ht="26.25" customHeight="1" x14ac:dyDescent="0.2">
      <c r="A34" s="13"/>
      <c r="B34" s="73"/>
      <c r="C34" s="71" t="s">
        <v>202</v>
      </c>
      <c r="D34" s="76" t="s">
        <v>56</v>
      </c>
      <c r="E34" s="12">
        <v>44516</v>
      </c>
      <c r="F34" s="74" t="s">
        <v>57</v>
      </c>
      <c r="G34" s="12">
        <v>44520</v>
      </c>
      <c r="H34" s="9" t="s">
        <v>4183</v>
      </c>
      <c r="I34" s="15">
        <v>48</v>
      </c>
      <c r="J34" s="15">
        <v>35</v>
      </c>
      <c r="K34" s="15">
        <v>26</v>
      </c>
      <c r="L34" s="15">
        <v>19</v>
      </c>
      <c r="M34" s="79">
        <v>10.92</v>
      </c>
      <c r="N34" s="94">
        <v>19</v>
      </c>
      <c r="O34" s="63">
        <v>2530</v>
      </c>
      <c r="P34" s="64">
        <f>Table22457891011234567891011121314151617181920212223242526272829303132333438235[[#This Row],[PEMBULATAN]]*O34</f>
        <v>48070</v>
      </c>
    </row>
    <row r="35" spans="1:16" ht="26.25" customHeight="1" x14ac:dyDescent="0.2">
      <c r="A35" s="13"/>
      <c r="B35" s="73"/>
      <c r="C35" s="71" t="s">
        <v>203</v>
      </c>
      <c r="D35" s="76" t="s">
        <v>56</v>
      </c>
      <c r="E35" s="12">
        <v>44516</v>
      </c>
      <c r="F35" s="74" t="s">
        <v>57</v>
      </c>
      <c r="G35" s="12">
        <v>44520</v>
      </c>
      <c r="H35" s="9" t="s">
        <v>4183</v>
      </c>
      <c r="I35" s="15">
        <v>91</v>
      </c>
      <c r="J35" s="15">
        <v>40</v>
      </c>
      <c r="K35" s="15">
        <v>66</v>
      </c>
      <c r="L35" s="15">
        <v>50</v>
      </c>
      <c r="M35" s="79">
        <v>60.06</v>
      </c>
      <c r="N35" s="94">
        <v>60.06</v>
      </c>
      <c r="O35" s="63">
        <v>2530</v>
      </c>
      <c r="P35" s="64">
        <f>Table22457891011234567891011121314151617181920212223242526272829303132333438235[[#This Row],[PEMBULATAN]]*O35</f>
        <v>151951.80000000002</v>
      </c>
    </row>
    <row r="36" spans="1:16" ht="26.25" customHeight="1" x14ac:dyDescent="0.2">
      <c r="A36" s="13"/>
      <c r="B36" s="73"/>
      <c r="C36" s="71" t="s">
        <v>204</v>
      </c>
      <c r="D36" s="76" t="s">
        <v>56</v>
      </c>
      <c r="E36" s="12">
        <v>44516</v>
      </c>
      <c r="F36" s="74" t="s">
        <v>57</v>
      </c>
      <c r="G36" s="12">
        <v>44520</v>
      </c>
      <c r="H36" s="9" t="s">
        <v>4183</v>
      </c>
      <c r="I36" s="15">
        <v>90</v>
      </c>
      <c r="J36" s="15">
        <v>57</v>
      </c>
      <c r="K36" s="15">
        <v>25</v>
      </c>
      <c r="L36" s="15">
        <v>17</v>
      </c>
      <c r="M36" s="79">
        <v>32.0625</v>
      </c>
      <c r="N36" s="94">
        <v>32.0625</v>
      </c>
      <c r="O36" s="63">
        <v>2530</v>
      </c>
      <c r="P36" s="64">
        <f>Table22457891011234567891011121314151617181920212223242526272829303132333438235[[#This Row],[PEMBULATAN]]*O36</f>
        <v>81118.125</v>
      </c>
    </row>
    <row r="37" spans="1:16" ht="26.25" customHeight="1" x14ac:dyDescent="0.2">
      <c r="A37" s="13"/>
      <c r="B37" s="73"/>
      <c r="C37" s="71" t="s">
        <v>205</v>
      </c>
      <c r="D37" s="76" t="s">
        <v>56</v>
      </c>
      <c r="E37" s="12">
        <v>44516</v>
      </c>
      <c r="F37" s="74" t="s">
        <v>57</v>
      </c>
      <c r="G37" s="12">
        <v>44520</v>
      </c>
      <c r="H37" s="9" t="s">
        <v>4183</v>
      </c>
      <c r="I37" s="15">
        <v>48</v>
      </c>
      <c r="J37" s="15">
        <v>34</v>
      </c>
      <c r="K37" s="15">
        <v>28</v>
      </c>
      <c r="L37" s="15">
        <v>20</v>
      </c>
      <c r="M37" s="79">
        <v>11.423999999999999</v>
      </c>
      <c r="N37" s="94">
        <v>21</v>
      </c>
      <c r="O37" s="63">
        <v>2530</v>
      </c>
      <c r="P37" s="64">
        <f>Table22457891011234567891011121314151617181920212223242526272829303132333438235[[#This Row],[PEMBULATAN]]*O37</f>
        <v>53130</v>
      </c>
    </row>
    <row r="38" spans="1:16" ht="26.25" customHeight="1" x14ac:dyDescent="0.2">
      <c r="A38" s="13"/>
      <c r="B38" s="73"/>
      <c r="C38" s="71" t="s">
        <v>206</v>
      </c>
      <c r="D38" s="76" t="s">
        <v>56</v>
      </c>
      <c r="E38" s="12">
        <v>44516</v>
      </c>
      <c r="F38" s="74" t="s">
        <v>57</v>
      </c>
      <c r="G38" s="12">
        <v>44520</v>
      </c>
      <c r="H38" s="9" t="s">
        <v>4183</v>
      </c>
      <c r="I38" s="15">
        <v>72</v>
      </c>
      <c r="J38" s="15">
        <v>37</v>
      </c>
      <c r="K38" s="15">
        <v>30</v>
      </c>
      <c r="L38" s="15">
        <v>9</v>
      </c>
      <c r="M38" s="79">
        <v>19.98</v>
      </c>
      <c r="N38" s="94">
        <v>19.98</v>
      </c>
      <c r="O38" s="63">
        <v>2530</v>
      </c>
      <c r="P38" s="64">
        <f>Table22457891011234567891011121314151617181920212223242526272829303132333438235[[#This Row],[PEMBULATAN]]*O38</f>
        <v>50549.4</v>
      </c>
    </row>
    <row r="39" spans="1:16" ht="26.25" customHeight="1" x14ac:dyDescent="0.2">
      <c r="A39" s="13"/>
      <c r="B39" s="73"/>
      <c r="C39" s="71" t="s">
        <v>207</v>
      </c>
      <c r="D39" s="76" t="s">
        <v>56</v>
      </c>
      <c r="E39" s="12">
        <v>44516</v>
      </c>
      <c r="F39" s="74" t="s">
        <v>57</v>
      </c>
      <c r="G39" s="12">
        <v>44520</v>
      </c>
      <c r="H39" s="9" t="s">
        <v>4183</v>
      </c>
      <c r="I39" s="15">
        <v>36</v>
      </c>
      <c r="J39" s="15">
        <v>36</v>
      </c>
      <c r="K39" s="15">
        <v>32</v>
      </c>
      <c r="L39" s="15">
        <v>10</v>
      </c>
      <c r="M39" s="79">
        <v>10.368</v>
      </c>
      <c r="N39" s="94">
        <v>11</v>
      </c>
      <c r="O39" s="63">
        <v>2530</v>
      </c>
      <c r="P39" s="64">
        <f>Table22457891011234567891011121314151617181920212223242526272829303132333438235[[#This Row],[PEMBULATAN]]*O39</f>
        <v>27830</v>
      </c>
    </row>
    <row r="40" spans="1:16" ht="26.25" customHeight="1" x14ac:dyDescent="0.2">
      <c r="A40" s="13"/>
      <c r="B40" s="73"/>
      <c r="C40" s="71" t="s">
        <v>208</v>
      </c>
      <c r="D40" s="76" t="s">
        <v>56</v>
      </c>
      <c r="E40" s="12">
        <v>44516</v>
      </c>
      <c r="F40" s="74" t="s">
        <v>57</v>
      </c>
      <c r="G40" s="12">
        <v>44520</v>
      </c>
      <c r="H40" s="9" t="s">
        <v>4183</v>
      </c>
      <c r="I40" s="15">
        <v>44</v>
      </c>
      <c r="J40" s="15">
        <v>40</v>
      </c>
      <c r="K40" s="15">
        <v>32</v>
      </c>
      <c r="L40" s="15">
        <v>9</v>
      </c>
      <c r="M40" s="79">
        <v>14.08</v>
      </c>
      <c r="N40" s="94">
        <v>14.08</v>
      </c>
      <c r="O40" s="63">
        <v>2530</v>
      </c>
      <c r="P40" s="64">
        <f>Table22457891011234567891011121314151617181920212223242526272829303132333438235[[#This Row],[PEMBULATAN]]*O40</f>
        <v>35622.400000000001</v>
      </c>
    </row>
    <row r="41" spans="1:16" ht="26.25" customHeight="1" x14ac:dyDescent="0.2">
      <c r="A41" s="13"/>
      <c r="B41" s="73"/>
      <c r="C41" s="71" t="s">
        <v>209</v>
      </c>
      <c r="D41" s="76" t="s">
        <v>56</v>
      </c>
      <c r="E41" s="12">
        <v>44516</v>
      </c>
      <c r="F41" s="74" t="s">
        <v>57</v>
      </c>
      <c r="G41" s="12">
        <v>44520</v>
      </c>
      <c r="H41" s="9" t="s">
        <v>4183</v>
      </c>
      <c r="I41" s="15">
        <v>88</v>
      </c>
      <c r="J41" s="15">
        <v>55</v>
      </c>
      <c r="K41" s="15">
        <v>25</v>
      </c>
      <c r="L41" s="15">
        <v>16</v>
      </c>
      <c r="M41" s="79">
        <v>30.25</v>
      </c>
      <c r="N41" s="94">
        <v>30.25</v>
      </c>
      <c r="O41" s="63">
        <v>2530</v>
      </c>
      <c r="P41" s="64">
        <f>Table22457891011234567891011121314151617181920212223242526272829303132333438235[[#This Row],[PEMBULATAN]]*O41</f>
        <v>76532.5</v>
      </c>
    </row>
    <row r="42" spans="1:16" ht="26.25" customHeight="1" x14ac:dyDescent="0.2">
      <c r="A42" s="13"/>
      <c r="B42" s="73"/>
      <c r="C42" s="71" t="s">
        <v>210</v>
      </c>
      <c r="D42" s="76" t="s">
        <v>56</v>
      </c>
      <c r="E42" s="12">
        <v>44516</v>
      </c>
      <c r="F42" s="74" t="s">
        <v>57</v>
      </c>
      <c r="G42" s="12">
        <v>44520</v>
      </c>
      <c r="H42" s="9" t="s">
        <v>4183</v>
      </c>
      <c r="I42" s="15">
        <v>44</v>
      </c>
      <c r="J42" s="15">
        <v>25</v>
      </c>
      <c r="K42" s="15">
        <v>25</v>
      </c>
      <c r="L42" s="15">
        <v>13</v>
      </c>
      <c r="M42" s="79">
        <v>6.875</v>
      </c>
      <c r="N42" s="94">
        <v>13</v>
      </c>
      <c r="O42" s="63">
        <v>2530</v>
      </c>
      <c r="P42" s="64">
        <f>Table22457891011234567891011121314151617181920212223242526272829303132333438235[[#This Row],[PEMBULATAN]]*O42</f>
        <v>32890</v>
      </c>
    </row>
    <row r="43" spans="1:16" ht="26.25" customHeight="1" x14ac:dyDescent="0.2">
      <c r="A43" s="13"/>
      <c r="B43" s="73"/>
      <c r="C43" s="71" t="s">
        <v>211</v>
      </c>
      <c r="D43" s="76" t="s">
        <v>56</v>
      </c>
      <c r="E43" s="12">
        <v>44516</v>
      </c>
      <c r="F43" s="74" t="s">
        <v>57</v>
      </c>
      <c r="G43" s="12">
        <v>44520</v>
      </c>
      <c r="H43" s="9" t="s">
        <v>4183</v>
      </c>
      <c r="I43" s="15">
        <v>83</v>
      </c>
      <c r="J43" s="15">
        <v>35</v>
      </c>
      <c r="K43" s="15">
        <v>68</v>
      </c>
      <c r="L43" s="15">
        <v>30</v>
      </c>
      <c r="M43" s="79">
        <v>49.384999999999998</v>
      </c>
      <c r="N43" s="94">
        <v>50</v>
      </c>
      <c r="O43" s="63">
        <v>2530</v>
      </c>
      <c r="P43" s="64">
        <f>Table22457891011234567891011121314151617181920212223242526272829303132333438235[[#This Row],[PEMBULATAN]]*O43</f>
        <v>126500</v>
      </c>
    </row>
    <row r="44" spans="1:16" ht="26.25" customHeight="1" x14ac:dyDescent="0.2">
      <c r="A44" s="13"/>
      <c r="B44" s="73"/>
      <c r="C44" s="71" t="s">
        <v>212</v>
      </c>
      <c r="D44" s="76" t="s">
        <v>56</v>
      </c>
      <c r="E44" s="12">
        <v>44516</v>
      </c>
      <c r="F44" s="74" t="s">
        <v>57</v>
      </c>
      <c r="G44" s="12">
        <v>44520</v>
      </c>
      <c r="H44" s="9" t="s">
        <v>4183</v>
      </c>
      <c r="I44" s="15">
        <v>87</v>
      </c>
      <c r="J44" s="15">
        <v>33</v>
      </c>
      <c r="K44" s="15">
        <v>25</v>
      </c>
      <c r="L44" s="15">
        <v>9</v>
      </c>
      <c r="M44" s="79">
        <v>17.943750000000001</v>
      </c>
      <c r="N44" s="94">
        <v>17.943750000000001</v>
      </c>
      <c r="O44" s="63">
        <v>2530</v>
      </c>
      <c r="P44" s="64">
        <f>Table22457891011234567891011121314151617181920212223242526272829303132333438235[[#This Row],[PEMBULATAN]]*O44</f>
        <v>45397.6875</v>
      </c>
    </row>
    <row r="45" spans="1:16" ht="26.25" customHeight="1" x14ac:dyDescent="0.2">
      <c r="A45" s="13"/>
      <c r="B45" s="73"/>
      <c r="C45" s="71" t="s">
        <v>213</v>
      </c>
      <c r="D45" s="76" t="s">
        <v>56</v>
      </c>
      <c r="E45" s="12">
        <v>44516</v>
      </c>
      <c r="F45" s="74" t="s">
        <v>57</v>
      </c>
      <c r="G45" s="12">
        <v>44520</v>
      </c>
      <c r="H45" s="9" t="s">
        <v>4183</v>
      </c>
      <c r="I45" s="15">
        <v>57</v>
      </c>
      <c r="J45" s="15">
        <v>50</v>
      </c>
      <c r="K45" s="15">
        <v>36</v>
      </c>
      <c r="L45" s="15">
        <v>11</v>
      </c>
      <c r="M45" s="79">
        <v>25.65</v>
      </c>
      <c r="N45" s="94">
        <v>25.65</v>
      </c>
      <c r="O45" s="63">
        <v>2530</v>
      </c>
      <c r="P45" s="64">
        <f>Table22457891011234567891011121314151617181920212223242526272829303132333438235[[#This Row],[PEMBULATAN]]*O45</f>
        <v>64894.5</v>
      </c>
    </row>
    <row r="46" spans="1:16" ht="26.25" customHeight="1" x14ac:dyDescent="0.2">
      <c r="A46" s="13"/>
      <c r="B46" s="73"/>
      <c r="C46" s="71" t="s">
        <v>214</v>
      </c>
      <c r="D46" s="76" t="s">
        <v>56</v>
      </c>
      <c r="E46" s="12">
        <v>44516</v>
      </c>
      <c r="F46" s="74" t="s">
        <v>57</v>
      </c>
      <c r="G46" s="12">
        <v>44520</v>
      </c>
      <c r="H46" s="9" t="s">
        <v>4183</v>
      </c>
      <c r="I46" s="15">
        <v>58</v>
      </c>
      <c r="J46" s="15">
        <v>32</v>
      </c>
      <c r="K46" s="15">
        <v>20</v>
      </c>
      <c r="L46" s="15">
        <v>2</v>
      </c>
      <c r="M46" s="79">
        <v>9.2799999999999994</v>
      </c>
      <c r="N46" s="94">
        <v>9.2799999999999994</v>
      </c>
      <c r="O46" s="63">
        <v>2530</v>
      </c>
      <c r="P46" s="64">
        <f>Table22457891011234567891011121314151617181920212223242526272829303132333438235[[#This Row],[PEMBULATAN]]*O46</f>
        <v>23478.399999999998</v>
      </c>
    </row>
    <row r="47" spans="1:16" ht="26.25" customHeight="1" x14ac:dyDescent="0.2">
      <c r="A47" s="13"/>
      <c r="B47" s="73"/>
      <c r="C47" s="71" t="s">
        <v>215</v>
      </c>
      <c r="D47" s="76" t="s">
        <v>56</v>
      </c>
      <c r="E47" s="12">
        <v>44516</v>
      </c>
      <c r="F47" s="74" t="s">
        <v>57</v>
      </c>
      <c r="G47" s="12">
        <v>44520</v>
      </c>
      <c r="H47" s="9" t="s">
        <v>4183</v>
      </c>
      <c r="I47" s="15">
        <v>120</v>
      </c>
      <c r="J47" s="15">
        <v>60</v>
      </c>
      <c r="K47" s="15">
        <v>56</v>
      </c>
      <c r="L47" s="15">
        <v>15</v>
      </c>
      <c r="M47" s="79">
        <v>100.8</v>
      </c>
      <c r="N47" s="94">
        <v>100.8</v>
      </c>
      <c r="O47" s="63">
        <v>2530</v>
      </c>
      <c r="P47" s="64">
        <f>Table22457891011234567891011121314151617181920212223242526272829303132333438235[[#This Row],[PEMBULATAN]]*O47</f>
        <v>255024</v>
      </c>
    </row>
    <row r="48" spans="1:16" ht="26.25" customHeight="1" x14ac:dyDescent="0.2">
      <c r="A48" s="13"/>
      <c r="B48" s="73"/>
      <c r="C48" s="71" t="s">
        <v>216</v>
      </c>
      <c r="D48" s="76" t="s">
        <v>56</v>
      </c>
      <c r="E48" s="12">
        <v>44516</v>
      </c>
      <c r="F48" s="74" t="s">
        <v>57</v>
      </c>
      <c r="G48" s="12">
        <v>44520</v>
      </c>
      <c r="H48" s="9" t="s">
        <v>4183</v>
      </c>
      <c r="I48" s="15">
        <v>60</v>
      </c>
      <c r="J48" s="15">
        <v>15</v>
      </c>
      <c r="K48" s="15">
        <v>15</v>
      </c>
      <c r="L48" s="15">
        <v>2</v>
      </c>
      <c r="M48" s="79">
        <v>3.375</v>
      </c>
      <c r="N48" s="94">
        <v>4</v>
      </c>
      <c r="O48" s="63">
        <v>2530</v>
      </c>
      <c r="P48" s="64">
        <f>Table22457891011234567891011121314151617181920212223242526272829303132333438235[[#This Row],[PEMBULATAN]]*O48</f>
        <v>10120</v>
      </c>
    </row>
    <row r="49" spans="1:16" ht="26.25" customHeight="1" x14ac:dyDescent="0.2">
      <c r="A49" s="13"/>
      <c r="B49" s="73"/>
      <c r="C49" s="71" t="s">
        <v>217</v>
      </c>
      <c r="D49" s="76" t="s">
        <v>56</v>
      </c>
      <c r="E49" s="12">
        <v>44516</v>
      </c>
      <c r="F49" s="74" t="s">
        <v>57</v>
      </c>
      <c r="G49" s="12">
        <v>44520</v>
      </c>
      <c r="H49" s="9" t="s">
        <v>4183</v>
      </c>
      <c r="I49" s="15">
        <v>130</v>
      </c>
      <c r="J49" s="15">
        <v>32</v>
      </c>
      <c r="K49" s="15">
        <v>10</v>
      </c>
      <c r="L49" s="15">
        <v>4</v>
      </c>
      <c r="M49" s="79">
        <v>10.4</v>
      </c>
      <c r="N49" s="94">
        <v>11</v>
      </c>
      <c r="O49" s="63">
        <v>2530</v>
      </c>
      <c r="P49" s="64">
        <f>Table22457891011234567891011121314151617181920212223242526272829303132333438235[[#This Row],[PEMBULATAN]]*O49</f>
        <v>27830</v>
      </c>
    </row>
    <row r="50" spans="1:16" ht="26.25" customHeight="1" x14ac:dyDescent="0.2">
      <c r="A50" s="13"/>
      <c r="B50" s="73"/>
      <c r="C50" s="71" t="s">
        <v>218</v>
      </c>
      <c r="D50" s="76" t="s">
        <v>56</v>
      </c>
      <c r="E50" s="12">
        <v>44516</v>
      </c>
      <c r="F50" s="74" t="s">
        <v>57</v>
      </c>
      <c r="G50" s="12">
        <v>44520</v>
      </c>
      <c r="H50" s="9" t="s">
        <v>4183</v>
      </c>
      <c r="I50" s="15">
        <v>164</v>
      </c>
      <c r="J50" s="15">
        <v>15</v>
      </c>
      <c r="K50" s="15">
        <v>8</v>
      </c>
      <c r="L50" s="15">
        <v>6</v>
      </c>
      <c r="M50" s="79">
        <v>4.92</v>
      </c>
      <c r="N50" s="94">
        <v>6</v>
      </c>
      <c r="O50" s="63">
        <v>2530</v>
      </c>
      <c r="P50" s="64">
        <f>Table22457891011234567891011121314151617181920212223242526272829303132333438235[[#This Row],[PEMBULATAN]]*O50</f>
        <v>15180</v>
      </c>
    </row>
    <row r="51" spans="1:16" ht="26.25" customHeight="1" x14ac:dyDescent="0.2">
      <c r="A51" s="13"/>
      <c r="B51" s="73"/>
      <c r="C51" s="71" t="s">
        <v>219</v>
      </c>
      <c r="D51" s="76" t="s">
        <v>56</v>
      </c>
      <c r="E51" s="12">
        <v>44516</v>
      </c>
      <c r="F51" s="74" t="s">
        <v>57</v>
      </c>
      <c r="G51" s="12">
        <v>44520</v>
      </c>
      <c r="H51" s="9" t="s">
        <v>4183</v>
      </c>
      <c r="I51" s="15">
        <v>94</v>
      </c>
      <c r="J51" s="15">
        <v>44</v>
      </c>
      <c r="K51" s="15">
        <v>45</v>
      </c>
      <c r="L51" s="15">
        <v>12</v>
      </c>
      <c r="M51" s="79">
        <v>46.53</v>
      </c>
      <c r="N51" s="94">
        <v>46.53</v>
      </c>
      <c r="O51" s="63">
        <v>2530</v>
      </c>
      <c r="P51" s="64">
        <f>Table22457891011234567891011121314151617181920212223242526272829303132333438235[[#This Row],[PEMBULATAN]]*O51</f>
        <v>117720.90000000001</v>
      </c>
    </row>
    <row r="52" spans="1:16" ht="26.25" customHeight="1" x14ac:dyDescent="0.2">
      <c r="A52" s="13"/>
      <c r="B52" s="73"/>
      <c r="C52" s="71" t="s">
        <v>220</v>
      </c>
      <c r="D52" s="76" t="s">
        <v>56</v>
      </c>
      <c r="E52" s="12">
        <v>44516</v>
      </c>
      <c r="F52" s="74" t="s">
        <v>57</v>
      </c>
      <c r="G52" s="12">
        <v>44520</v>
      </c>
      <c r="H52" s="9" t="s">
        <v>4183</v>
      </c>
      <c r="I52" s="15">
        <v>110</v>
      </c>
      <c r="J52" s="15">
        <v>27</v>
      </c>
      <c r="K52" s="15">
        <v>24</v>
      </c>
      <c r="L52" s="15">
        <v>2</v>
      </c>
      <c r="M52" s="79">
        <v>17.82</v>
      </c>
      <c r="N52" s="94">
        <v>17.82</v>
      </c>
      <c r="O52" s="63">
        <v>2530</v>
      </c>
      <c r="P52" s="64">
        <f>Table22457891011234567891011121314151617181920212223242526272829303132333438235[[#This Row],[PEMBULATAN]]*O52</f>
        <v>45084.6</v>
      </c>
    </row>
    <row r="53" spans="1:16" ht="26.25" customHeight="1" x14ac:dyDescent="0.2">
      <c r="A53" s="13"/>
      <c r="B53" s="73"/>
      <c r="C53" s="71" t="s">
        <v>221</v>
      </c>
      <c r="D53" s="76" t="s">
        <v>56</v>
      </c>
      <c r="E53" s="12">
        <v>44516</v>
      </c>
      <c r="F53" s="74" t="s">
        <v>57</v>
      </c>
      <c r="G53" s="12">
        <v>44520</v>
      </c>
      <c r="H53" s="9" t="s">
        <v>4183</v>
      </c>
      <c r="I53" s="15">
        <v>67</v>
      </c>
      <c r="J53" s="15">
        <v>40</v>
      </c>
      <c r="K53" s="15">
        <v>35</v>
      </c>
      <c r="L53" s="15">
        <v>9</v>
      </c>
      <c r="M53" s="79">
        <v>23.45</v>
      </c>
      <c r="N53" s="94">
        <v>24</v>
      </c>
      <c r="O53" s="63">
        <v>2530</v>
      </c>
      <c r="P53" s="64">
        <f>Table22457891011234567891011121314151617181920212223242526272829303132333438235[[#This Row],[PEMBULATAN]]*O53</f>
        <v>60720</v>
      </c>
    </row>
    <row r="54" spans="1:16" ht="26.25" customHeight="1" x14ac:dyDescent="0.2">
      <c r="A54" s="13"/>
      <c r="B54" s="73"/>
      <c r="C54" s="71" t="s">
        <v>222</v>
      </c>
      <c r="D54" s="76" t="s">
        <v>56</v>
      </c>
      <c r="E54" s="12">
        <v>44516</v>
      </c>
      <c r="F54" s="74" t="s">
        <v>57</v>
      </c>
      <c r="G54" s="12">
        <v>44520</v>
      </c>
      <c r="H54" s="9" t="s">
        <v>4183</v>
      </c>
      <c r="I54" s="15">
        <v>45</v>
      </c>
      <c r="J54" s="15">
        <v>36</v>
      </c>
      <c r="K54" s="15">
        <v>32</v>
      </c>
      <c r="L54" s="15">
        <v>7</v>
      </c>
      <c r="M54" s="79">
        <v>12.96</v>
      </c>
      <c r="N54" s="94">
        <v>12.96</v>
      </c>
      <c r="O54" s="63">
        <v>2530</v>
      </c>
      <c r="P54" s="64">
        <f>Table22457891011234567891011121314151617181920212223242526272829303132333438235[[#This Row],[PEMBULATAN]]*O54</f>
        <v>32788.800000000003</v>
      </c>
    </row>
    <row r="55" spans="1:16" ht="26.25" customHeight="1" x14ac:dyDescent="0.2">
      <c r="A55" s="13"/>
      <c r="B55" s="73"/>
      <c r="C55" s="71" t="s">
        <v>223</v>
      </c>
      <c r="D55" s="76" t="s">
        <v>56</v>
      </c>
      <c r="E55" s="12">
        <v>44516</v>
      </c>
      <c r="F55" s="74" t="s">
        <v>57</v>
      </c>
      <c r="G55" s="12">
        <v>44520</v>
      </c>
      <c r="H55" s="9" t="s">
        <v>4183</v>
      </c>
      <c r="I55" s="15">
        <v>40</v>
      </c>
      <c r="J55" s="15">
        <v>35</v>
      </c>
      <c r="K55" s="15">
        <v>37</v>
      </c>
      <c r="L55" s="15">
        <v>8</v>
      </c>
      <c r="M55" s="79">
        <v>12.95</v>
      </c>
      <c r="N55" s="94">
        <v>12.95</v>
      </c>
      <c r="O55" s="63">
        <v>2530</v>
      </c>
      <c r="P55" s="64">
        <f>Table22457891011234567891011121314151617181920212223242526272829303132333438235[[#This Row],[PEMBULATAN]]*O55</f>
        <v>32763.5</v>
      </c>
    </row>
    <row r="56" spans="1:16" ht="26.25" customHeight="1" x14ac:dyDescent="0.2">
      <c r="A56" s="13"/>
      <c r="B56" s="73"/>
      <c r="C56" s="71" t="s">
        <v>224</v>
      </c>
      <c r="D56" s="76" t="s">
        <v>56</v>
      </c>
      <c r="E56" s="12">
        <v>44516</v>
      </c>
      <c r="F56" s="74" t="s">
        <v>57</v>
      </c>
      <c r="G56" s="12">
        <v>44520</v>
      </c>
      <c r="H56" s="9" t="s">
        <v>4183</v>
      </c>
      <c r="I56" s="15">
        <v>34</v>
      </c>
      <c r="J56" s="15">
        <v>24</v>
      </c>
      <c r="K56" s="15">
        <v>26</v>
      </c>
      <c r="L56" s="15">
        <v>6</v>
      </c>
      <c r="M56" s="79">
        <v>5.3040000000000003</v>
      </c>
      <c r="N56" s="94">
        <v>7</v>
      </c>
      <c r="O56" s="63">
        <v>2530</v>
      </c>
      <c r="P56" s="64">
        <f>Table22457891011234567891011121314151617181920212223242526272829303132333438235[[#This Row],[PEMBULATAN]]*O56</f>
        <v>17710</v>
      </c>
    </row>
    <row r="57" spans="1:16" ht="26.25" customHeight="1" x14ac:dyDescent="0.2">
      <c r="A57" s="13"/>
      <c r="B57" s="73"/>
      <c r="C57" s="71" t="s">
        <v>225</v>
      </c>
      <c r="D57" s="76" t="s">
        <v>56</v>
      </c>
      <c r="E57" s="12">
        <v>44516</v>
      </c>
      <c r="F57" s="74" t="s">
        <v>57</v>
      </c>
      <c r="G57" s="12">
        <v>44520</v>
      </c>
      <c r="H57" s="9" t="s">
        <v>4183</v>
      </c>
      <c r="I57" s="15">
        <v>34</v>
      </c>
      <c r="J57" s="15">
        <v>37</v>
      </c>
      <c r="K57" s="15">
        <v>28</v>
      </c>
      <c r="L57" s="15">
        <v>3</v>
      </c>
      <c r="M57" s="79">
        <v>8.8059999999999992</v>
      </c>
      <c r="N57" s="94">
        <v>8.8059999999999992</v>
      </c>
      <c r="O57" s="63">
        <v>2530</v>
      </c>
      <c r="P57" s="64">
        <f>Table22457891011234567891011121314151617181920212223242526272829303132333438235[[#This Row],[PEMBULATAN]]*O57</f>
        <v>22279.179999999997</v>
      </c>
    </row>
    <row r="58" spans="1:16" ht="26.25" customHeight="1" x14ac:dyDescent="0.2">
      <c r="A58" s="13"/>
      <c r="B58" s="73"/>
      <c r="C58" s="71" t="s">
        <v>226</v>
      </c>
      <c r="D58" s="76" t="s">
        <v>56</v>
      </c>
      <c r="E58" s="12">
        <v>44516</v>
      </c>
      <c r="F58" s="74" t="s">
        <v>57</v>
      </c>
      <c r="G58" s="12">
        <v>44520</v>
      </c>
      <c r="H58" s="9" t="s">
        <v>4183</v>
      </c>
      <c r="I58" s="15">
        <v>40</v>
      </c>
      <c r="J58" s="15">
        <v>37</v>
      </c>
      <c r="K58" s="15">
        <v>30</v>
      </c>
      <c r="L58" s="15">
        <v>4</v>
      </c>
      <c r="M58" s="79">
        <v>11.1</v>
      </c>
      <c r="N58" s="94">
        <v>11.1</v>
      </c>
      <c r="O58" s="63">
        <v>2530</v>
      </c>
      <c r="P58" s="64">
        <f>Table22457891011234567891011121314151617181920212223242526272829303132333438235[[#This Row],[PEMBULATAN]]*O58</f>
        <v>28083</v>
      </c>
    </row>
    <row r="59" spans="1:16" ht="26.25" customHeight="1" x14ac:dyDescent="0.2">
      <c r="A59" s="13"/>
      <c r="B59" s="73"/>
      <c r="C59" s="71" t="s">
        <v>227</v>
      </c>
      <c r="D59" s="76" t="s">
        <v>56</v>
      </c>
      <c r="E59" s="12">
        <v>44516</v>
      </c>
      <c r="F59" s="74" t="s">
        <v>57</v>
      </c>
      <c r="G59" s="12">
        <v>44520</v>
      </c>
      <c r="H59" s="9" t="s">
        <v>4183</v>
      </c>
      <c r="I59" s="15">
        <v>50</v>
      </c>
      <c r="J59" s="15">
        <v>38</v>
      </c>
      <c r="K59" s="15">
        <v>25</v>
      </c>
      <c r="L59" s="15">
        <v>5</v>
      </c>
      <c r="M59" s="79">
        <v>11.875</v>
      </c>
      <c r="N59" s="94">
        <v>11.875</v>
      </c>
      <c r="O59" s="63">
        <v>2530</v>
      </c>
      <c r="P59" s="64">
        <f>Table22457891011234567891011121314151617181920212223242526272829303132333438235[[#This Row],[PEMBULATAN]]*O59</f>
        <v>30043.75</v>
      </c>
    </row>
    <row r="60" spans="1:16" ht="26.25" customHeight="1" x14ac:dyDescent="0.2">
      <c r="A60" s="13"/>
      <c r="B60" s="73"/>
      <c r="C60" s="71" t="s">
        <v>228</v>
      </c>
      <c r="D60" s="76" t="s">
        <v>56</v>
      </c>
      <c r="E60" s="12">
        <v>44516</v>
      </c>
      <c r="F60" s="74" t="s">
        <v>57</v>
      </c>
      <c r="G60" s="12">
        <v>44520</v>
      </c>
      <c r="H60" s="9" t="s">
        <v>4183</v>
      </c>
      <c r="I60" s="15">
        <v>56</v>
      </c>
      <c r="J60" s="15">
        <v>46</v>
      </c>
      <c r="K60" s="15">
        <v>18</v>
      </c>
      <c r="L60" s="15">
        <v>6</v>
      </c>
      <c r="M60" s="79">
        <v>11.592000000000001</v>
      </c>
      <c r="N60" s="94">
        <v>11.592000000000001</v>
      </c>
      <c r="O60" s="63">
        <v>2530</v>
      </c>
      <c r="P60" s="64">
        <f>Table22457891011234567891011121314151617181920212223242526272829303132333438235[[#This Row],[PEMBULATAN]]*O60</f>
        <v>29327.760000000002</v>
      </c>
    </row>
    <row r="61" spans="1:16" ht="26.25" customHeight="1" x14ac:dyDescent="0.2">
      <c r="A61" s="13"/>
      <c r="B61" s="73"/>
      <c r="C61" s="71" t="s">
        <v>229</v>
      </c>
      <c r="D61" s="76" t="s">
        <v>56</v>
      </c>
      <c r="E61" s="12">
        <v>44516</v>
      </c>
      <c r="F61" s="74" t="s">
        <v>57</v>
      </c>
      <c r="G61" s="12">
        <v>44520</v>
      </c>
      <c r="H61" s="9" t="s">
        <v>4183</v>
      </c>
      <c r="I61" s="15">
        <v>87</v>
      </c>
      <c r="J61" s="15">
        <v>42</v>
      </c>
      <c r="K61" s="15">
        <v>28</v>
      </c>
      <c r="L61" s="15">
        <v>33</v>
      </c>
      <c r="M61" s="79">
        <v>25.577999999999999</v>
      </c>
      <c r="N61" s="94">
        <v>33</v>
      </c>
      <c r="O61" s="63">
        <v>2530</v>
      </c>
      <c r="P61" s="64">
        <f>Table22457891011234567891011121314151617181920212223242526272829303132333438235[[#This Row],[PEMBULATAN]]*O61</f>
        <v>83490</v>
      </c>
    </row>
    <row r="62" spans="1:16" ht="26.25" customHeight="1" x14ac:dyDescent="0.2">
      <c r="A62" s="13"/>
      <c r="B62" s="73"/>
      <c r="C62" s="71" t="s">
        <v>230</v>
      </c>
      <c r="D62" s="76" t="s">
        <v>56</v>
      </c>
      <c r="E62" s="12">
        <v>44516</v>
      </c>
      <c r="F62" s="74" t="s">
        <v>57</v>
      </c>
      <c r="G62" s="12">
        <v>44520</v>
      </c>
      <c r="H62" s="9" t="s">
        <v>4183</v>
      </c>
      <c r="I62" s="15">
        <v>125</v>
      </c>
      <c r="J62" s="15">
        <v>6</v>
      </c>
      <c r="K62" s="15">
        <v>6</v>
      </c>
      <c r="L62" s="15">
        <v>1</v>
      </c>
      <c r="M62" s="79">
        <v>1.125</v>
      </c>
      <c r="N62" s="94">
        <v>1.125</v>
      </c>
      <c r="O62" s="63">
        <v>2530</v>
      </c>
      <c r="P62" s="64">
        <f>Table22457891011234567891011121314151617181920212223242526272829303132333438235[[#This Row],[PEMBULATAN]]*O62</f>
        <v>2846.25</v>
      </c>
    </row>
    <row r="63" spans="1:16" ht="26.25" customHeight="1" x14ac:dyDescent="0.2">
      <c r="A63" s="13"/>
      <c r="B63" s="73"/>
      <c r="C63" s="71" t="s">
        <v>231</v>
      </c>
      <c r="D63" s="76" t="s">
        <v>56</v>
      </c>
      <c r="E63" s="12">
        <v>44516</v>
      </c>
      <c r="F63" s="74" t="s">
        <v>57</v>
      </c>
      <c r="G63" s="12">
        <v>44520</v>
      </c>
      <c r="H63" s="9" t="s">
        <v>4183</v>
      </c>
      <c r="I63" s="15">
        <v>55</v>
      </c>
      <c r="J63" s="15">
        <v>27</v>
      </c>
      <c r="K63" s="15">
        <v>20</v>
      </c>
      <c r="L63" s="15">
        <v>2</v>
      </c>
      <c r="M63" s="79">
        <v>7.4249999999999998</v>
      </c>
      <c r="N63" s="94">
        <v>8</v>
      </c>
      <c r="O63" s="63">
        <v>2530</v>
      </c>
      <c r="P63" s="64">
        <f>Table22457891011234567891011121314151617181920212223242526272829303132333438235[[#This Row],[PEMBULATAN]]*O63</f>
        <v>20240</v>
      </c>
    </row>
    <row r="64" spans="1:16" ht="26.25" customHeight="1" x14ac:dyDescent="0.2">
      <c r="A64" s="13"/>
      <c r="B64" s="73"/>
      <c r="C64" s="71" t="s">
        <v>232</v>
      </c>
      <c r="D64" s="76" t="s">
        <v>56</v>
      </c>
      <c r="E64" s="12">
        <v>44516</v>
      </c>
      <c r="F64" s="74" t="s">
        <v>57</v>
      </c>
      <c r="G64" s="12">
        <v>44520</v>
      </c>
      <c r="H64" s="9" t="s">
        <v>4183</v>
      </c>
      <c r="I64" s="15">
        <v>160</v>
      </c>
      <c r="J64" s="15">
        <v>15</v>
      </c>
      <c r="K64" s="15">
        <v>10</v>
      </c>
      <c r="L64" s="15">
        <v>10</v>
      </c>
      <c r="M64" s="79">
        <v>6</v>
      </c>
      <c r="N64" s="94">
        <v>10</v>
      </c>
      <c r="O64" s="63">
        <v>2530</v>
      </c>
      <c r="P64" s="64">
        <f>Table22457891011234567891011121314151617181920212223242526272829303132333438235[[#This Row],[PEMBULATAN]]*O64</f>
        <v>25300</v>
      </c>
    </row>
    <row r="65" spans="1:16" ht="26.25" customHeight="1" x14ac:dyDescent="0.2">
      <c r="A65" s="13"/>
      <c r="B65" s="73"/>
      <c r="C65" s="71" t="s">
        <v>233</v>
      </c>
      <c r="D65" s="76" t="s">
        <v>56</v>
      </c>
      <c r="E65" s="12">
        <v>44516</v>
      </c>
      <c r="F65" s="74" t="s">
        <v>57</v>
      </c>
      <c r="G65" s="12">
        <v>44520</v>
      </c>
      <c r="H65" s="9" t="s">
        <v>4183</v>
      </c>
      <c r="I65" s="15">
        <v>72</v>
      </c>
      <c r="J65" s="15">
        <v>40</v>
      </c>
      <c r="K65" s="15">
        <v>35</v>
      </c>
      <c r="L65" s="15">
        <v>15</v>
      </c>
      <c r="M65" s="79">
        <v>25.2</v>
      </c>
      <c r="N65" s="94">
        <v>25.2</v>
      </c>
      <c r="O65" s="63">
        <v>2530</v>
      </c>
      <c r="P65" s="64">
        <f>Table22457891011234567891011121314151617181920212223242526272829303132333438235[[#This Row],[PEMBULATAN]]*O65</f>
        <v>63756</v>
      </c>
    </row>
    <row r="66" spans="1:16" ht="26.25" customHeight="1" x14ac:dyDescent="0.2">
      <c r="A66" s="13"/>
      <c r="B66" s="73"/>
      <c r="C66" s="71" t="s">
        <v>234</v>
      </c>
      <c r="D66" s="76" t="s">
        <v>56</v>
      </c>
      <c r="E66" s="12">
        <v>44516</v>
      </c>
      <c r="F66" s="74" t="s">
        <v>57</v>
      </c>
      <c r="G66" s="12">
        <v>44520</v>
      </c>
      <c r="H66" s="9" t="s">
        <v>4183</v>
      </c>
      <c r="I66" s="15">
        <v>82</v>
      </c>
      <c r="J66" s="15">
        <v>27</v>
      </c>
      <c r="K66" s="15">
        <v>18</v>
      </c>
      <c r="L66" s="15">
        <v>7</v>
      </c>
      <c r="M66" s="79">
        <v>9.9629999999999992</v>
      </c>
      <c r="N66" s="94">
        <v>9.9629999999999992</v>
      </c>
      <c r="O66" s="63">
        <v>2530</v>
      </c>
      <c r="P66" s="64">
        <f>Table22457891011234567891011121314151617181920212223242526272829303132333438235[[#This Row],[PEMBULATAN]]*O66</f>
        <v>25206.39</v>
      </c>
    </row>
    <row r="67" spans="1:16" ht="26.25" customHeight="1" x14ac:dyDescent="0.2">
      <c r="A67" s="13"/>
      <c r="B67" s="73"/>
      <c r="C67" s="71" t="s">
        <v>235</v>
      </c>
      <c r="D67" s="76" t="s">
        <v>56</v>
      </c>
      <c r="E67" s="12">
        <v>44516</v>
      </c>
      <c r="F67" s="74" t="s">
        <v>57</v>
      </c>
      <c r="G67" s="12">
        <v>44520</v>
      </c>
      <c r="H67" s="9" t="s">
        <v>4183</v>
      </c>
      <c r="I67" s="15">
        <v>62</v>
      </c>
      <c r="J67" s="15">
        <v>30</v>
      </c>
      <c r="K67" s="15">
        <v>20</v>
      </c>
      <c r="L67" s="15">
        <v>3</v>
      </c>
      <c r="M67" s="79">
        <v>9.3000000000000007</v>
      </c>
      <c r="N67" s="94">
        <v>10</v>
      </c>
      <c r="O67" s="63">
        <v>2530</v>
      </c>
      <c r="P67" s="64">
        <f>Table22457891011234567891011121314151617181920212223242526272829303132333438235[[#This Row],[PEMBULATAN]]*O67</f>
        <v>25300</v>
      </c>
    </row>
    <row r="68" spans="1:16" ht="26.25" customHeight="1" x14ac:dyDescent="0.2">
      <c r="A68" s="13"/>
      <c r="B68" s="73"/>
      <c r="C68" s="71" t="s">
        <v>236</v>
      </c>
      <c r="D68" s="76" t="s">
        <v>56</v>
      </c>
      <c r="E68" s="12">
        <v>44516</v>
      </c>
      <c r="F68" s="74" t="s">
        <v>57</v>
      </c>
      <c r="G68" s="12">
        <v>44520</v>
      </c>
      <c r="H68" s="9" t="s">
        <v>4183</v>
      </c>
      <c r="I68" s="15">
        <v>105</v>
      </c>
      <c r="J68" s="15">
        <v>18</v>
      </c>
      <c r="K68" s="15">
        <v>18</v>
      </c>
      <c r="L68" s="15">
        <v>4</v>
      </c>
      <c r="M68" s="79">
        <v>8.5050000000000008</v>
      </c>
      <c r="N68" s="94">
        <v>8.5050000000000008</v>
      </c>
      <c r="O68" s="63">
        <v>2530</v>
      </c>
      <c r="P68" s="64">
        <f>Table22457891011234567891011121314151617181920212223242526272829303132333438235[[#This Row],[PEMBULATAN]]*O68</f>
        <v>21517.65</v>
      </c>
    </row>
    <row r="69" spans="1:16" ht="26.25" customHeight="1" x14ac:dyDescent="0.2">
      <c r="A69" s="13"/>
      <c r="B69" s="73"/>
      <c r="C69" s="71" t="s">
        <v>237</v>
      </c>
      <c r="D69" s="76" t="s">
        <v>56</v>
      </c>
      <c r="E69" s="12">
        <v>44516</v>
      </c>
      <c r="F69" s="74" t="s">
        <v>57</v>
      </c>
      <c r="G69" s="12">
        <v>44520</v>
      </c>
      <c r="H69" s="9" t="s">
        <v>4183</v>
      </c>
      <c r="I69" s="15">
        <v>65</v>
      </c>
      <c r="J69" s="15">
        <v>54</v>
      </c>
      <c r="K69" s="15">
        <v>33</v>
      </c>
      <c r="L69" s="15">
        <v>20</v>
      </c>
      <c r="M69" s="79">
        <v>28.9575</v>
      </c>
      <c r="N69" s="94">
        <v>28.9575</v>
      </c>
      <c r="O69" s="63">
        <v>2530</v>
      </c>
      <c r="P69" s="64">
        <f>Table22457891011234567891011121314151617181920212223242526272829303132333438235[[#This Row],[PEMBULATAN]]*O69</f>
        <v>73262.475000000006</v>
      </c>
    </row>
    <row r="70" spans="1:16" ht="26.25" customHeight="1" x14ac:dyDescent="0.2">
      <c r="A70" s="13"/>
      <c r="B70" s="73"/>
      <c r="C70" s="71" t="s">
        <v>238</v>
      </c>
      <c r="D70" s="76" t="s">
        <v>56</v>
      </c>
      <c r="E70" s="12">
        <v>44516</v>
      </c>
      <c r="F70" s="74" t="s">
        <v>57</v>
      </c>
      <c r="G70" s="12">
        <v>44520</v>
      </c>
      <c r="H70" s="9" t="s">
        <v>4183</v>
      </c>
      <c r="I70" s="15">
        <v>85</v>
      </c>
      <c r="J70" s="15">
        <v>15</v>
      </c>
      <c r="K70" s="15">
        <v>10</v>
      </c>
      <c r="L70" s="15">
        <v>3</v>
      </c>
      <c r="M70" s="79">
        <v>3.1875</v>
      </c>
      <c r="N70" s="94">
        <v>3.1875</v>
      </c>
      <c r="O70" s="63">
        <v>2530</v>
      </c>
      <c r="P70" s="64">
        <f>Table22457891011234567891011121314151617181920212223242526272829303132333438235[[#This Row],[PEMBULATAN]]*O70</f>
        <v>8064.375</v>
      </c>
    </row>
    <row r="71" spans="1:16" ht="26.25" customHeight="1" x14ac:dyDescent="0.2">
      <c r="A71" s="13"/>
      <c r="B71" s="73"/>
      <c r="C71" s="71" t="s">
        <v>239</v>
      </c>
      <c r="D71" s="76" t="s">
        <v>56</v>
      </c>
      <c r="E71" s="12">
        <v>44516</v>
      </c>
      <c r="F71" s="74" t="s">
        <v>57</v>
      </c>
      <c r="G71" s="12">
        <v>44520</v>
      </c>
      <c r="H71" s="9" t="s">
        <v>4183</v>
      </c>
      <c r="I71" s="15">
        <v>85</v>
      </c>
      <c r="J71" s="15">
        <v>55</v>
      </c>
      <c r="K71" s="15">
        <v>20</v>
      </c>
      <c r="L71" s="15">
        <v>12</v>
      </c>
      <c r="M71" s="79">
        <v>23.375</v>
      </c>
      <c r="N71" s="94">
        <v>24</v>
      </c>
      <c r="O71" s="63">
        <v>2530</v>
      </c>
      <c r="P71" s="64">
        <f>Table22457891011234567891011121314151617181920212223242526272829303132333438235[[#This Row],[PEMBULATAN]]*O71</f>
        <v>60720</v>
      </c>
    </row>
    <row r="72" spans="1:16" ht="26.25" customHeight="1" x14ac:dyDescent="0.2">
      <c r="A72" s="13"/>
      <c r="B72" s="73"/>
      <c r="C72" s="71" t="s">
        <v>240</v>
      </c>
      <c r="D72" s="76" t="s">
        <v>56</v>
      </c>
      <c r="E72" s="12">
        <v>44516</v>
      </c>
      <c r="F72" s="74" t="s">
        <v>57</v>
      </c>
      <c r="G72" s="12">
        <v>44520</v>
      </c>
      <c r="H72" s="9" t="s">
        <v>4183</v>
      </c>
      <c r="I72" s="15">
        <v>77</v>
      </c>
      <c r="J72" s="15">
        <v>25</v>
      </c>
      <c r="K72" s="15">
        <v>10</v>
      </c>
      <c r="L72" s="15">
        <v>1</v>
      </c>
      <c r="M72" s="79">
        <v>4.8125</v>
      </c>
      <c r="N72" s="94">
        <v>4.8125</v>
      </c>
      <c r="O72" s="63">
        <v>2530</v>
      </c>
      <c r="P72" s="64">
        <f>Table22457891011234567891011121314151617181920212223242526272829303132333438235[[#This Row],[PEMBULATAN]]*O72</f>
        <v>12175.625</v>
      </c>
    </row>
    <row r="73" spans="1:16" ht="26.25" customHeight="1" x14ac:dyDescent="0.2">
      <c r="A73" s="13"/>
      <c r="B73" s="73"/>
      <c r="C73" s="71" t="s">
        <v>241</v>
      </c>
      <c r="D73" s="76" t="s">
        <v>56</v>
      </c>
      <c r="E73" s="12">
        <v>44516</v>
      </c>
      <c r="F73" s="74" t="s">
        <v>57</v>
      </c>
      <c r="G73" s="12">
        <v>44520</v>
      </c>
      <c r="H73" s="9" t="s">
        <v>4183</v>
      </c>
      <c r="I73" s="15">
        <v>92</v>
      </c>
      <c r="J73" s="15">
        <v>44</v>
      </c>
      <c r="K73" s="15">
        <v>12</v>
      </c>
      <c r="L73" s="15">
        <v>10</v>
      </c>
      <c r="M73" s="79">
        <v>12.144</v>
      </c>
      <c r="N73" s="94">
        <v>12.144</v>
      </c>
      <c r="O73" s="63">
        <v>2530</v>
      </c>
      <c r="P73" s="64">
        <f>Table22457891011234567891011121314151617181920212223242526272829303132333438235[[#This Row],[PEMBULATAN]]*O73</f>
        <v>30724.32</v>
      </c>
    </row>
    <row r="74" spans="1:16" ht="26.25" customHeight="1" x14ac:dyDescent="0.2">
      <c r="A74" s="13"/>
      <c r="B74" s="73"/>
      <c r="C74" s="71" t="s">
        <v>242</v>
      </c>
      <c r="D74" s="76" t="s">
        <v>56</v>
      </c>
      <c r="E74" s="12">
        <v>44516</v>
      </c>
      <c r="F74" s="74" t="s">
        <v>57</v>
      </c>
      <c r="G74" s="12">
        <v>44520</v>
      </c>
      <c r="H74" s="9" t="s">
        <v>4183</v>
      </c>
      <c r="I74" s="15">
        <v>85</v>
      </c>
      <c r="J74" s="15">
        <v>15</v>
      </c>
      <c r="K74" s="15">
        <v>12</v>
      </c>
      <c r="L74" s="15">
        <v>3</v>
      </c>
      <c r="M74" s="79">
        <v>3.8250000000000002</v>
      </c>
      <c r="N74" s="94">
        <v>3.8250000000000002</v>
      </c>
      <c r="O74" s="63">
        <v>2530</v>
      </c>
      <c r="P74" s="64">
        <f>Table22457891011234567891011121314151617181920212223242526272829303132333438235[[#This Row],[PEMBULATAN]]*O74</f>
        <v>9677.25</v>
      </c>
    </row>
    <row r="75" spans="1:16" ht="26.25" customHeight="1" x14ac:dyDescent="0.2">
      <c r="A75" s="13"/>
      <c r="B75" s="73"/>
      <c r="C75" s="71" t="s">
        <v>243</v>
      </c>
      <c r="D75" s="76" t="s">
        <v>56</v>
      </c>
      <c r="E75" s="12">
        <v>44516</v>
      </c>
      <c r="F75" s="74" t="s">
        <v>57</v>
      </c>
      <c r="G75" s="12">
        <v>44520</v>
      </c>
      <c r="H75" s="9" t="s">
        <v>4183</v>
      </c>
      <c r="I75" s="15">
        <v>102</v>
      </c>
      <c r="J75" s="15">
        <v>55</v>
      </c>
      <c r="K75" s="15">
        <v>27</v>
      </c>
      <c r="L75" s="15">
        <v>18</v>
      </c>
      <c r="M75" s="79">
        <v>37.8675</v>
      </c>
      <c r="N75" s="94">
        <v>37.8675</v>
      </c>
      <c r="O75" s="63">
        <v>2530</v>
      </c>
      <c r="P75" s="64">
        <f>Table22457891011234567891011121314151617181920212223242526272829303132333438235[[#This Row],[PEMBULATAN]]*O75</f>
        <v>95804.774999999994</v>
      </c>
    </row>
    <row r="76" spans="1:16" ht="26.25" customHeight="1" x14ac:dyDescent="0.2">
      <c r="A76" s="13"/>
      <c r="B76" s="73"/>
      <c r="C76" s="71" t="s">
        <v>244</v>
      </c>
      <c r="D76" s="76" t="s">
        <v>56</v>
      </c>
      <c r="E76" s="12">
        <v>44516</v>
      </c>
      <c r="F76" s="74" t="s">
        <v>57</v>
      </c>
      <c r="G76" s="12">
        <v>44520</v>
      </c>
      <c r="H76" s="9" t="s">
        <v>4183</v>
      </c>
      <c r="I76" s="15">
        <v>80</v>
      </c>
      <c r="J76" s="15">
        <v>68</v>
      </c>
      <c r="K76" s="15">
        <v>30</v>
      </c>
      <c r="L76" s="15">
        <v>13</v>
      </c>
      <c r="M76" s="79">
        <v>40.799999999999997</v>
      </c>
      <c r="N76" s="94">
        <v>40.799999999999997</v>
      </c>
      <c r="O76" s="63">
        <v>2530</v>
      </c>
      <c r="P76" s="64">
        <f>Table22457891011234567891011121314151617181920212223242526272829303132333438235[[#This Row],[PEMBULATAN]]*O76</f>
        <v>103224</v>
      </c>
    </row>
    <row r="77" spans="1:16" ht="26.25" customHeight="1" x14ac:dyDescent="0.2">
      <c r="A77" s="13"/>
      <c r="B77" s="73"/>
      <c r="C77" s="71" t="s">
        <v>245</v>
      </c>
      <c r="D77" s="76" t="s">
        <v>56</v>
      </c>
      <c r="E77" s="12">
        <v>44516</v>
      </c>
      <c r="F77" s="74" t="s">
        <v>57</v>
      </c>
      <c r="G77" s="12">
        <v>44520</v>
      </c>
      <c r="H77" s="9" t="s">
        <v>4183</v>
      </c>
      <c r="I77" s="15">
        <v>57</v>
      </c>
      <c r="J77" s="15">
        <v>55</v>
      </c>
      <c r="K77" s="15">
        <v>33</v>
      </c>
      <c r="L77" s="15">
        <v>12</v>
      </c>
      <c r="M77" s="79">
        <v>25.86375</v>
      </c>
      <c r="N77" s="94">
        <v>25.86375</v>
      </c>
      <c r="O77" s="63">
        <v>2530</v>
      </c>
      <c r="P77" s="64">
        <f>Table22457891011234567891011121314151617181920212223242526272829303132333438235[[#This Row],[PEMBULATAN]]*O77</f>
        <v>65435.287499999999</v>
      </c>
    </row>
    <row r="78" spans="1:16" ht="26.25" customHeight="1" x14ac:dyDescent="0.2">
      <c r="A78" s="13"/>
      <c r="B78" s="73"/>
      <c r="C78" s="71" t="s">
        <v>246</v>
      </c>
      <c r="D78" s="76" t="s">
        <v>56</v>
      </c>
      <c r="E78" s="12">
        <v>44516</v>
      </c>
      <c r="F78" s="74" t="s">
        <v>57</v>
      </c>
      <c r="G78" s="12">
        <v>44520</v>
      </c>
      <c r="H78" s="9" t="s">
        <v>4183</v>
      </c>
      <c r="I78" s="15">
        <v>85</v>
      </c>
      <c r="J78" s="15">
        <v>45</v>
      </c>
      <c r="K78" s="15">
        <v>17</v>
      </c>
      <c r="L78" s="15">
        <v>4</v>
      </c>
      <c r="M78" s="79">
        <v>16.256250000000001</v>
      </c>
      <c r="N78" s="94">
        <v>16.256250000000001</v>
      </c>
      <c r="O78" s="63">
        <v>2530</v>
      </c>
      <c r="P78" s="64">
        <f>Table22457891011234567891011121314151617181920212223242526272829303132333438235[[#This Row],[PEMBULATAN]]*O78</f>
        <v>41128.3125</v>
      </c>
    </row>
    <row r="79" spans="1:16" ht="26.25" customHeight="1" x14ac:dyDescent="0.2">
      <c r="A79" s="13"/>
      <c r="B79" s="73"/>
      <c r="C79" s="71" t="s">
        <v>247</v>
      </c>
      <c r="D79" s="76" t="s">
        <v>56</v>
      </c>
      <c r="E79" s="12">
        <v>44516</v>
      </c>
      <c r="F79" s="74" t="s">
        <v>57</v>
      </c>
      <c r="G79" s="12">
        <v>44520</v>
      </c>
      <c r="H79" s="9" t="s">
        <v>4183</v>
      </c>
      <c r="I79" s="15">
        <v>42</v>
      </c>
      <c r="J79" s="15">
        <v>36</v>
      </c>
      <c r="K79" s="15">
        <v>26</v>
      </c>
      <c r="L79" s="15">
        <v>7</v>
      </c>
      <c r="M79" s="79">
        <v>9.8279999999999994</v>
      </c>
      <c r="N79" s="94">
        <v>9.8279999999999994</v>
      </c>
      <c r="O79" s="63">
        <v>2530</v>
      </c>
      <c r="P79" s="64">
        <f>Table22457891011234567891011121314151617181920212223242526272829303132333438235[[#This Row],[PEMBULATAN]]*O79</f>
        <v>24864.84</v>
      </c>
    </row>
    <row r="80" spans="1:16" ht="26.25" customHeight="1" x14ac:dyDescent="0.2">
      <c r="A80" s="13"/>
      <c r="B80" s="73"/>
      <c r="C80" s="71" t="s">
        <v>248</v>
      </c>
      <c r="D80" s="76" t="s">
        <v>56</v>
      </c>
      <c r="E80" s="12">
        <v>44516</v>
      </c>
      <c r="F80" s="74" t="s">
        <v>57</v>
      </c>
      <c r="G80" s="12">
        <v>44520</v>
      </c>
      <c r="H80" s="9" t="s">
        <v>4183</v>
      </c>
      <c r="I80" s="15">
        <v>85</v>
      </c>
      <c r="J80" s="15">
        <v>20</v>
      </c>
      <c r="K80" s="15">
        <v>15</v>
      </c>
      <c r="L80" s="15">
        <v>5</v>
      </c>
      <c r="M80" s="79">
        <v>6.375</v>
      </c>
      <c r="N80" s="94">
        <v>7</v>
      </c>
      <c r="O80" s="63">
        <v>2530</v>
      </c>
      <c r="P80" s="64">
        <f>Table22457891011234567891011121314151617181920212223242526272829303132333438235[[#This Row],[PEMBULATAN]]*O80</f>
        <v>17710</v>
      </c>
    </row>
    <row r="81" spans="1:16" ht="26.25" customHeight="1" x14ac:dyDescent="0.2">
      <c r="A81" s="13"/>
      <c r="B81" s="73"/>
      <c r="C81" s="71" t="s">
        <v>249</v>
      </c>
      <c r="D81" s="76" t="s">
        <v>56</v>
      </c>
      <c r="E81" s="12">
        <v>44516</v>
      </c>
      <c r="F81" s="74" t="s">
        <v>57</v>
      </c>
      <c r="G81" s="12">
        <v>44520</v>
      </c>
      <c r="H81" s="9" t="s">
        <v>4183</v>
      </c>
      <c r="I81" s="15">
        <v>74</v>
      </c>
      <c r="J81" s="15">
        <v>30</v>
      </c>
      <c r="K81" s="15">
        <v>20</v>
      </c>
      <c r="L81" s="15">
        <v>6</v>
      </c>
      <c r="M81" s="79">
        <v>11.1</v>
      </c>
      <c r="N81" s="94">
        <v>11.1</v>
      </c>
      <c r="O81" s="63">
        <v>2530</v>
      </c>
      <c r="P81" s="64">
        <f>Table22457891011234567891011121314151617181920212223242526272829303132333438235[[#This Row],[PEMBULATAN]]*O81</f>
        <v>28083</v>
      </c>
    </row>
    <row r="82" spans="1:16" ht="26.25" customHeight="1" x14ac:dyDescent="0.2">
      <c r="A82" s="13"/>
      <c r="B82" s="73"/>
      <c r="C82" s="71" t="s">
        <v>250</v>
      </c>
      <c r="D82" s="76" t="s">
        <v>56</v>
      </c>
      <c r="E82" s="12">
        <v>44516</v>
      </c>
      <c r="F82" s="74" t="s">
        <v>57</v>
      </c>
      <c r="G82" s="12">
        <v>44520</v>
      </c>
      <c r="H82" s="9" t="s">
        <v>4183</v>
      </c>
      <c r="I82" s="15">
        <v>34</v>
      </c>
      <c r="J82" s="15">
        <v>30</v>
      </c>
      <c r="K82" s="15">
        <v>20</v>
      </c>
      <c r="L82" s="15">
        <v>2</v>
      </c>
      <c r="M82" s="79">
        <v>5.0999999999999996</v>
      </c>
      <c r="N82" s="94">
        <v>5.0999999999999996</v>
      </c>
      <c r="O82" s="63">
        <v>2530</v>
      </c>
      <c r="P82" s="64">
        <f>Table22457891011234567891011121314151617181920212223242526272829303132333438235[[#This Row],[PEMBULATAN]]*O82</f>
        <v>12903</v>
      </c>
    </row>
    <row r="83" spans="1:16" ht="26.25" customHeight="1" x14ac:dyDescent="0.2">
      <c r="A83" s="13"/>
      <c r="B83" s="73"/>
      <c r="C83" s="71" t="s">
        <v>251</v>
      </c>
      <c r="D83" s="76" t="s">
        <v>56</v>
      </c>
      <c r="E83" s="12">
        <v>44516</v>
      </c>
      <c r="F83" s="74" t="s">
        <v>57</v>
      </c>
      <c r="G83" s="12">
        <v>44520</v>
      </c>
      <c r="H83" s="9" t="s">
        <v>4183</v>
      </c>
      <c r="I83" s="15">
        <v>45</v>
      </c>
      <c r="J83" s="15">
        <v>40</v>
      </c>
      <c r="K83" s="15">
        <v>27</v>
      </c>
      <c r="L83" s="15">
        <v>2</v>
      </c>
      <c r="M83" s="79">
        <v>12.15</v>
      </c>
      <c r="N83" s="94">
        <v>12.15</v>
      </c>
      <c r="O83" s="63">
        <v>2530</v>
      </c>
      <c r="P83" s="64">
        <f>Table22457891011234567891011121314151617181920212223242526272829303132333438235[[#This Row],[PEMBULATAN]]*O83</f>
        <v>30739.5</v>
      </c>
    </row>
    <row r="84" spans="1:16" ht="26.25" customHeight="1" x14ac:dyDescent="0.2">
      <c r="A84" s="13"/>
      <c r="B84" s="73"/>
      <c r="C84" s="71" t="s">
        <v>252</v>
      </c>
      <c r="D84" s="76" t="s">
        <v>56</v>
      </c>
      <c r="E84" s="12">
        <v>44516</v>
      </c>
      <c r="F84" s="74" t="s">
        <v>57</v>
      </c>
      <c r="G84" s="12">
        <v>44520</v>
      </c>
      <c r="H84" s="9" t="s">
        <v>4183</v>
      </c>
      <c r="I84" s="15">
        <v>85</v>
      </c>
      <c r="J84" s="15">
        <v>60</v>
      </c>
      <c r="K84" s="15">
        <v>28</v>
      </c>
      <c r="L84" s="15">
        <v>9</v>
      </c>
      <c r="M84" s="79">
        <v>35.700000000000003</v>
      </c>
      <c r="N84" s="94">
        <v>35.700000000000003</v>
      </c>
      <c r="O84" s="63">
        <v>2530</v>
      </c>
      <c r="P84" s="64">
        <f>Table22457891011234567891011121314151617181920212223242526272829303132333438235[[#This Row],[PEMBULATAN]]*O84</f>
        <v>90321</v>
      </c>
    </row>
    <row r="85" spans="1:16" ht="26.25" customHeight="1" x14ac:dyDescent="0.2">
      <c r="A85" s="13"/>
      <c r="B85" s="73"/>
      <c r="C85" s="71" t="s">
        <v>253</v>
      </c>
      <c r="D85" s="76" t="s">
        <v>56</v>
      </c>
      <c r="E85" s="12">
        <v>44516</v>
      </c>
      <c r="F85" s="74" t="s">
        <v>57</v>
      </c>
      <c r="G85" s="12">
        <v>44520</v>
      </c>
      <c r="H85" s="9" t="s">
        <v>4183</v>
      </c>
      <c r="I85" s="15">
        <v>97</v>
      </c>
      <c r="J85" s="15">
        <v>30</v>
      </c>
      <c r="K85" s="15">
        <v>24</v>
      </c>
      <c r="L85" s="15">
        <v>10</v>
      </c>
      <c r="M85" s="79">
        <v>17.46</v>
      </c>
      <c r="N85" s="94">
        <v>18</v>
      </c>
      <c r="O85" s="63">
        <v>2530</v>
      </c>
      <c r="P85" s="64">
        <f>Table22457891011234567891011121314151617181920212223242526272829303132333438235[[#This Row],[PEMBULATAN]]*O85</f>
        <v>45540</v>
      </c>
    </row>
    <row r="86" spans="1:16" ht="26.25" customHeight="1" x14ac:dyDescent="0.2">
      <c r="A86" s="13"/>
      <c r="B86" s="73"/>
      <c r="C86" s="71" t="s">
        <v>254</v>
      </c>
      <c r="D86" s="76" t="s">
        <v>56</v>
      </c>
      <c r="E86" s="12">
        <v>44516</v>
      </c>
      <c r="F86" s="74" t="s">
        <v>57</v>
      </c>
      <c r="G86" s="12">
        <v>44520</v>
      </c>
      <c r="H86" s="9" t="s">
        <v>4183</v>
      </c>
      <c r="I86" s="15">
        <v>96</v>
      </c>
      <c r="J86" s="15">
        <v>64</v>
      </c>
      <c r="K86" s="15">
        <v>30</v>
      </c>
      <c r="L86" s="15">
        <v>13</v>
      </c>
      <c r="M86" s="79">
        <v>46.08</v>
      </c>
      <c r="N86" s="94">
        <v>46.08</v>
      </c>
      <c r="O86" s="63">
        <v>2530</v>
      </c>
      <c r="P86" s="64">
        <f>Table22457891011234567891011121314151617181920212223242526272829303132333438235[[#This Row],[PEMBULATAN]]*O86</f>
        <v>116582.39999999999</v>
      </c>
    </row>
    <row r="87" spans="1:16" ht="26.25" customHeight="1" x14ac:dyDescent="0.2">
      <c r="A87" s="13"/>
      <c r="B87" s="73"/>
      <c r="C87" s="71" t="s">
        <v>255</v>
      </c>
      <c r="D87" s="76" t="s">
        <v>56</v>
      </c>
      <c r="E87" s="12">
        <v>44516</v>
      </c>
      <c r="F87" s="74" t="s">
        <v>57</v>
      </c>
      <c r="G87" s="12">
        <v>44520</v>
      </c>
      <c r="H87" s="9" t="s">
        <v>4183</v>
      </c>
      <c r="I87" s="15">
        <v>64</v>
      </c>
      <c r="J87" s="15">
        <v>66</v>
      </c>
      <c r="K87" s="15">
        <v>18</v>
      </c>
      <c r="L87" s="15">
        <v>12</v>
      </c>
      <c r="M87" s="79">
        <v>19.007999999999999</v>
      </c>
      <c r="N87" s="94">
        <v>19.007999999999999</v>
      </c>
      <c r="O87" s="63">
        <v>2530</v>
      </c>
      <c r="P87" s="64">
        <f>Table22457891011234567891011121314151617181920212223242526272829303132333438235[[#This Row],[PEMBULATAN]]*O87</f>
        <v>48090.239999999998</v>
      </c>
    </row>
    <row r="88" spans="1:16" ht="26.25" customHeight="1" x14ac:dyDescent="0.2">
      <c r="A88" s="13"/>
      <c r="B88" s="73"/>
      <c r="C88" s="71" t="s">
        <v>256</v>
      </c>
      <c r="D88" s="76" t="s">
        <v>56</v>
      </c>
      <c r="E88" s="12">
        <v>44516</v>
      </c>
      <c r="F88" s="74" t="s">
        <v>57</v>
      </c>
      <c r="G88" s="12">
        <v>44520</v>
      </c>
      <c r="H88" s="9" t="s">
        <v>4183</v>
      </c>
      <c r="I88" s="15">
        <v>92</v>
      </c>
      <c r="J88" s="15">
        <v>55</v>
      </c>
      <c r="K88" s="15">
        <v>20</v>
      </c>
      <c r="L88" s="15">
        <v>7</v>
      </c>
      <c r="M88" s="79">
        <v>25.3</v>
      </c>
      <c r="N88" s="94">
        <v>26</v>
      </c>
      <c r="O88" s="63">
        <v>2530</v>
      </c>
      <c r="P88" s="64">
        <f>Table22457891011234567891011121314151617181920212223242526272829303132333438235[[#This Row],[PEMBULATAN]]*O88</f>
        <v>65780</v>
      </c>
    </row>
    <row r="89" spans="1:16" ht="26.25" customHeight="1" x14ac:dyDescent="0.2">
      <c r="A89" s="13"/>
      <c r="B89" s="73"/>
      <c r="C89" s="71" t="s">
        <v>257</v>
      </c>
      <c r="D89" s="76" t="s">
        <v>56</v>
      </c>
      <c r="E89" s="12">
        <v>44516</v>
      </c>
      <c r="F89" s="74" t="s">
        <v>57</v>
      </c>
      <c r="G89" s="12">
        <v>44520</v>
      </c>
      <c r="H89" s="9" t="s">
        <v>4183</v>
      </c>
      <c r="I89" s="15">
        <v>90</v>
      </c>
      <c r="J89" s="15">
        <v>37</v>
      </c>
      <c r="K89" s="15">
        <v>47</v>
      </c>
      <c r="L89" s="15">
        <v>27</v>
      </c>
      <c r="M89" s="79">
        <v>39.127499999999998</v>
      </c>
      <c r="N89" s="94">
        <v>39.127499999999998</v>
      </c>
      <c r="O89" s="63">
        <v>2530</v>
      </c>
      <c r="P89" s="64">
        <f>Table22457891011234567891011121314151617181920212223242526272829303132333438235[[#This Row],[PEMBULATAN]]*O89</f>
        <v>98992.574999999997</v>
      </c>
    </row>
    <row r="90" spans="1:16" ht="26.25" customHeight="1" x14ac:dyDescent="0.2">
      <c r="A90" s="13"/>
      <c r="B90" s="73"/>
      <c r="C90" s="71" t="s">
        <v>258</v>
      </c>
      <c r="D90" s="76" t="s">
        <v>56</v>
      </c>
      <c r="E90" s="12">
        <v>44516</v>
      </c>
      <c r="F90" s="74" t="s">
        <v>57</v>
      </c>
      <c r="G90" s="12">
        <v>44520</v>
      </c>
      <c r="H90" s="9" t="s">
        <v>4183</v>
      </c>
      <c r="I90" s="15">
        <v>107</v>
      </c>
      <c r="J90" s="15">
        <v>40</v>
      </c>
      <c r="K90" s="15">
        <v>55</v>
      </c>
      <c r="L90" s="15">
        <v>31</v>
      </c>
      <c r="M90" s="79">
        <v>58.85</v>
      </c>
      <c r="N90" s="94">
        <v>58.85</v>
      </c>
      <c r="O90" s="63">
        <v>2530</v>
      </c>
      <c r="P90" s="64">
        <f>Table22457891011234567891011121314151617181920212223242526272829303132333438235[[#This Row],[PEMBULATAN]]*O90</f>
        <v>148890.5</v>
      </c>
    </row>
    <row r="91" spans="1:16" ht="26.25" customHeight="1" x14ac:dyDescent="0.2">
      <c r="A91" s="13"/>
      <c r="B91" s="73"/>
      <c r="C91" s="71" t="s">
        <v>259</v>
      </c>
      <c r="D91" s="76" t="s">
        <v>56</v>
      </c>
      <c r="E91" s="12">
        <v>44516</v>
      </c>
      <c r="F91" s="74" t="s">
        <v>57</v>
      </c>
      <c r="G91" s="12">
        <v>44520</v>
      </c>
      <c r="H91" s="9" t="s">
        <v>4183</v>
      </c>
      <c r="I91" s="15">
        <v>95</v>
      </c>
      <c r="J91" s="15">
        <v>66</v>
      </c>
      <c r="K91" s="15">
        <v>22</v>
      </c>
      <c r="L91" s="15">
        <v>9</v>
      </c>
      <c r="M91" s="79">
        <v>34.484999999999999</v>
      </c>
      <c r="N91" s="94">
        <v>35</v>
      </c>
      <c r="O91" s="63">
        <v>2530</v>
      </c>
      <c r="P91" s="64">
        <f>Table22457891011234567891011121314151617181920212223242526272829303132333438235[[#This Row],[PEMBULATAN]]*O91</f>
        <v>88550</v>
      </c>
    </row>
    <row r="92" spans="1:16" ht="26.25" customHeight="1" x14ac:dyDescent="0.2">
      <c r="A92" s="13"/>
      <c r="B92" s="73"/>
      <c r="C92" s="71" t="s">
        <v>260</v>
      </c>
      <c r="D92" s="76" t="s">
        <v>56</v>
      </c>
      <c r="E92" s="12">
        <v>44516</v>
      </c>
      <c r="F92" s="74" t="s">
        <v>57</v>
      </c>
      <c r="G92" s="12">
        <v>44520</v>
      </c>
      <c r="H92" s="9" t="s">
        <v>4183</v>
      </c>
      <c r="I92" s="15">
        <v>85</v>
      </c>
      <c r="J92" s="15">
        <v>54</v>
      </c>
      <c r="K92" s="15">
        <v>31</v>
      </c>
      <c r="L92" s="15">
        <v>12</v>
      </c>
      <c r="M92" s="79">
        <v>35.572499999999998</v>
      </c>
      <c r="N92" s="94">
        <v>35.572499999999998</v>
      </c>
      <c r="O92" s="63">
        <v>2530</v>
      </c>
      <c r="P92" s="64">
        <f>Table22457891011234567891011121314151617181920212223242526272829303132333438235[[#This Row],[PEMBULATAN]]*O92</f>
        <v>89998.424999999988</v>
      </c>
    </row>
    <row r="93" spans="1:16" ht="26.25" customHeight="1" x14ac:dyDescent="0.2">
      <c r="A93" s="13"/>
      <c r="B93" s="73"/>
      <c r="C93" s="71" t="s">
        <v>261</v>
      </c>
      <c r="D93" s="76" t="s">
        <v>56</v>
      </c>
      <c r="E93" s="12">
        <v>44516</v>
      </c>
      <c r="F93" s="74" t="s">
        <v>57</v>
      </c>
      <c r="G93" s="12">
        <v>44520</v>
      </c>
      <c r="H93" s="9" t="s">
        <v>4183</v>
      </c>
      <c r="I93" s="15">
        <v>97</v>
      </c>
      <c r="J93" s="15">
        <v>57</v>
      </c>
      <c r="K93" s="15">
        <v>37</v>
      </c>
      <c r="L93" s="15">
        <v>23</v>
      </c>
      <c r="M93" s="79">
        <v>51.143250000000002</v>
      </c>
      <c r="N93" s="94">
        <v>51.143250000000002</v>
      </c>
      <c r="O93" s="63">
        <v>2530</v>
      </c>
      <c r="P93" s="64">
        <f>Table22457891011234567891011121314151617181920212223242526272829303132333438235[[#This Row],[PEMBULATAN]]*O93</f>
        <v>129392.4225</v>
      </c>
    </row>
    <row r="94" spans="1:16" ht="26.25" customHeight="1" x14ac:dyDescent="0.2">
      <c r="A94" s="13"/>
      <c r="B94" s="73"/>
      <c r="C94" s="71" t="s">
        <v>262</v>
      </c>
      <c r="D94" s="76" t="s">
        <v>56</v>
      </c>
      <c r="E94" s="12">
        <v>44516</v>
      </c>
      <c r="F94" s="74" t="s">
        <v>57</v>
      </c>
      <c r="G94" s="12">
        <v>44520</v>
      </c>
      <c r="H94" s="9" t="s">
        <v>4183</v>
      </c>
      <c r="I94" s="15">
        <v>92</v>
      </c>
      <c r="J94" s="15">
        <v>62</v>
      </c>
      <c r="K94" s="15">
        <v>38</v>
      </c>
      <c r="L94" s="15">
        <v>18</v>
      </c>
      <c r="M94" s="79">
        <v>54.188000000000002</v>
      </c>
      <c r="N94" s="94">
        <v>54.188000000000002</v>
      </c>
      <c r="O94" s="63">
        <v>2530</v>
      </c>
      <c r="P94" s="64">
        <f>Table22457891011234567891011121314151617181920212223242526272829303132333438235[[#This Row],[PEMBULATAN]]*O94</f>
        <v>137095.64000000001</v>
      </c>
    </row>
    <row r="95" spans="1:16" ht="26.25" customHeight="1" x14ac:dyDescent="0.2">
      <c r="A95" s="13"/>
      <c r="B95" s="73"/>
      <c r="C95" s="71" t="s">
        <v>263</v>
      </c>
      <c r="D95" s="76" t="s">
        <v>56</v>
      </c>
      <c r="E95" s="12">
        <v>44516</v>
      </c>
      <c r="F95" s="74" t="s">
        <v>57</v>
      </c>
      <c r="G95" s="12">
        <v>44520</v>
      </c>
      <c r="H95" s="9" t="s">
        <v>4183</v>
      </c>
      <c r="I95" s="15">
        <v>108</v>
      </c>
      <c r="J95" s="15">
        <v>60</v>
      </c>
      <c r="K95" s="15">
        <v>30</v>
      </c>
      <c r="L95" s="15">
        <v>14</v>
      </c>
      <c r="M95" s="79">
        <v>48.6</v>
      </c>
      <c r="N95" s="94">
        <v>48.6</v>
      </c>
      <c r="O95" s="63">
        <v>2530</v>
      </c>
      <c r="P95" s="64">
        <f>Table22457891011234567891011121314151617181920212223242526272829303132333438235[[#This Row],[PEMBULATAN]]*O95</f>
        <v>122958</v>
      </c>
    </row>
    <row r="96" spans="1:16" ht="26.25" customHeight="1" x14ac:dyDescent="0.2">
      <c r="A96" s="13"/>
      <c r="B96" s="73"/>
      <c r="C96" s="71" t="s">
        <v>264</v>
      </c>
      <c r="D96" s="76" t="s">
        <v>56</v>
      </c>
      <c r="E96" s="12">
        <v>44516</v>
      </c>
      <c r="F96" s="74" t="s">
        <v>57</v>
      </c>
      <c r="G96" s="12">
        <v>44520</v>
      </c>
      <c r="H96" s="9" t="s">
        <v>4183</v>
      </c>
      <c r="I96" s="15">
        <v>100</v>
      </c>
      <c r="J96" s="15">
        <v>64</v>
      </c>
      <c r="K96" s="15">
        <v>28</v>
      </c>
      <c r="L96" s="15">
        <v>12</v>
      </c>
      <c r="M96" s="79">
        <v>44.8</v>
      </c>
      <c r="N96" s="94">
        <v>44.8</v>
      </c>
      <c r="O96" s="63">
        <v>2530</v>
      </c>
      <c r="P96" s="64">
        <f>Table22457891011234567891011121314151617181920212223242526272829303132333438235[[#This Row],[PEMBULATAN]]*O96</f>
        <v>113344</v>
      </c>
    </row>
    <row r="97" spans="1:16" ht="26.25" customHeight="1" x14ac:dyDescent="0.2">
      <c r="A97" s="13"/>
      <c r="B97" s="73"/>
      <c r="C97" s="71" t="s">
        <v>265</v>
      </c>
      <c r="D97" s="76" t="s">
        <v>56</v>
      </c>
      <c r="E97" s="12">
        <v>44516</v>
      </c>
      <c r="F97" s="74" t="s">
        <v>57</v>
      </c>
      <c r="G97" s="12">
        <v>44520</v>
      </c>
      <c r="H97" s="9" t="s">
        <v>4183</v>
      </c>
      <c r="I97" s="15">
        <v>188</v>
      </c>
      <c r="J97" s="15">
        <v>53</v>
      </c>
      <c r="K97" s="15">
        <v>37</v>
      </c>
      <c r="L97" s="15">
        <v>10</v>
      </c>
      <c r="M97" s="79">
        <v>92.167000000000002</v>
      </c>
      <c r="N97" s="94">
        <v>92.167000000000002</v>
      </c>
      <c r="O97" s="63">
        <v>2530</v>
      </c>
      <c r="P97" s="64">
        <f>Table22457891011234567891011121314151617181920212223242526272829303132333438235[[#This Row],[PEMBULATAN]]*O97</f>
        <v>233182.51</v>
      </c>
    </row>
    <row r="98" spans="1:16" ht="26.25" customHeight="1" x14ac:dyDescent="0.2">
      <c r="A98" s="13"/>
      <c r="B98" s="73"/>
      <c r="C98" s="71" t="s">
        <v>266</v>
      </c>
      <c r="D98" s="76" t="s">
        <v>56</v>
      </c>
      <c r="E98" s="12">
        <v>44516</v>
      </c>
      <c r="F98" s="74" t="s">
        <v>57</v>
      </c>
      <c r="G98" s="12">
        <v>44520</v>
      </c>
      <c r="H98" s="9" t="s">
        <v>4183</v>
      </c>
      <c r="I98" s="15">
        <v>64</v>
      </c>
      <c r="J98" s="15">
        <v>40</v>
      </c>
      <c r="K98" s="15">
        <v>15</v>
      </c>
      <c r="L98" s="15">
        <v>10</v>
      </c>
      <c r="M98" s="79">
        <v>9.6</v>
      </c>
      <c r="N98" s="94">
        <v>10</v>
      </c>
      <c r="O98" s="63">
        <v>2530</v>
      </c>
      <c r="P98" s="64">
        <f>Table22457891011234567891011121314151617181920212223242526272829303132333438235[[#This Row],[PEMBULATAN]]*O98</f>
        <v>25300</v>
      </c>
    </row>
    <row r="99" spans="1:16" ht="26.25" customHeight="1" x14ac:dyDescent="0.2">
      <c r="A99" s="13"/>
      <c r="B99" s="73"/>
      <c r="C99" s="71" t="s">
        <v>267</v>
      </c>
      <c r="D99" s="76" t="s">
        <v>56</v>
      </c>
      <c r="E99" s="12">
        <v>44516</v>
      </c>
      <c r="F99" s="74" t="s">
        <v>57</v>
      </c>
      <c r="G99" s="12">
        <v>44520</v>
      </c>
      <c r="H99" s="9" t="s">
        <v>4183</v>
      </c>
      <c r="I99" s="15">
        <v>91</v>
      </c>
      <c r="J99" s="15">
        <v>66</v>
      </c>
      <c r="K99" s="15">
        <v>22</v>
      </c>
      <c r="L99" s="15">
        <v>16</v>
      </c>
      <c r="M99" s="79">
        <v>33.033000000000001</v>
      </c>
      <c r="N99" s="94">
        <v>33.033000000000001</v>
      </c>
      <c r="O99" s="63">
        <v>2530</v>
      </c>
      <c r="P99" s="64">
        <f>Table22457891011234567891011121314151617181920212223242526272829303132333438235[[#This Row],[PEMBULATAN]]*O99</f>
        <v>83573.490000000005</v>
      </c>
    </row>
    <row r="100" spans="1:16" ht="26.25" customHeight="1" x14ac:dyDescent="0.2">
      <c r="A100" s="13"/>
      <c r="B100" s="73"/>
      <c r="C100" s="71" t="s">
        <v>268</v>
      </c>
      <c r="D100" s="76" t="s">
        <v>56</v>
      </c>
      <c r="E100" s="12">
        <v>44516</v>
      </c>
      <c r="F100" s="74" t="s">
        <v>57</v>
      </c>
      <c r="G100" s="12">
        <v>44520</v>
      </c>
      <c r="H100" s="9" t="s">
        <v>4183</v>
      </c>
      <c r="I100" s="15">
        <v>77</v>
      </c>
      <c r="J100" s="15">
        <v>45</v>
      </c>
      <c r="K100" s="15">
        <v>20</v>
      </c>
      <c r="L100" s="15">
        <v>12</v>
      </c>
      <c r="M100" s="79">
        <v>17.324999999999999</v>
      </c>
      <c r="N100" s="94">
        <v>18</v>
      </c>
      <c r="O100" s="63">
        <v>2530</v>
      </c>
      <c r="P100" s="64">
        <f>Table22457891011234567891011121314151617181920212223242526272829303132333438235[[#This Row],[PEMBULATAN]]*O100</f>
        <v>45540</v>
      </c>
    </row>
    <row r="101" spans="1:16" ht="26.25" customHeight="1" x14ac:dyDescent="0.2">
      <c r="A101" s="13"/>
      <c r="B101" s="73"/>
      <c r="C101" s="71" t="s">
        <v>269</v>
      </c>
      <c r="D101" s="76" t="s">
        <v>56</v>
      </c>
      <c r="E101" s="12">
        <v>44516</v>
      </c>
      <c r="F101" s="74" t="s">
        <v>57</v>
      </c>
      <c r="G101" s="12">
        <v>44520</v>
      </c>
      <c r="H101" s="9" t="s">
        <v>4183</v>
      </c>
      <c r="I101" s="15">
        <v>60</v>
      </c>
      <c r="J101" s="15">
        <v>40</v>
      </c>
      <c r="K101" s="15">
        <v>30</v>
      </c>
      <c r="L101" s="15">
        <v>14</v>
      </c>
      <c r="M101" s="79">
        <v>18</v>
      </c>
      <c r="N101" s="94">
        <v>18</v>
      </c>
      <c r="O101" s="63">
        <v>2530</v>
      </c>
      <c r="P101" s="64">
        <f>Table22457891011234567891011121314151617181920212223242526272829303132333438235[[#This Row],[PEMBULATAN]]*O101</f>
        <v>45540</v>
      </c>
    </row>
    <row r="102" spans="1:16" ht="26.25" customHeight="1" x14ac:dyDescent="0.2">
      <c r="A102" s="13"/>
      <c r="B102" s="73"/>
      <c r="C102" s="71" t="s">
        <v>270</v>
      </c>
      <c r="D102" s="76" t="s">
        <v>56</v>
      </c>
      <c r="E102" s="12">
        <v>44516</v>
      </c>
      <c r="F102" s="74" t="s">
        <v>57</v>
      </c>
      <c r="G102" s="12">
        <v>44520</v>
      </c>
      <c r="H102" s="9" t="s">
        <v>4183</v>
      </c>
      <c r="I102" s="15">
        <v>80</v>
      </c>
      <c r="J102" s="15">
        <v>62</v>
      </c>
      <c r="K102" s="15">
        <v>20</v>
      </c>
      <c r="L102" s="15">
        <v>14</v>
      </c>
      <c r="M102" s="79">
        <v>24.8</v>
      </c>
      <c r="N102" s="94">
        <v>24.8</v>
      </c>
      <c r="O102" s="63">
        <v>2530</v>
      </c>
      <c r="P102" s="64">
        <f>Table22457891011234567891011121314151617181920212223242526272829303132333438235[[#This Row],[PEMBULATAN]]*O102</f>
        <v>62744</v>
      </c>
    </row>
    <row r="103" spans="1:16" ht="26.25" customHeight="1" x14ac:dyDescent="0.2">
      <c r="A103" s="13"/>
      <c r="B103" s="73"/>
      <c r="C103" s="71" t="s">
        <v>271</v>
      </c>
      <c r="D103" s="76" t="s">
        <v>56</v>
      </c>
      <c r="E103" s="12">
        <v>44516</v>
      </c>
      <c r="F103" s="74" t="s">
        <v>57</v>
      </c>
      <c r="G103" s="12">
        <v>44520</v>
      </c>
      <c r="H103" s="9" t="s">
        <v>4183</v>
      </c>
      <c r="I103" s="15">
        <v>66</v>
      </c>
      <c r="J103" s="15">
        <v>38</v>
      </c>
      <c r="K103" s="15">
        <v>33</v>
      </c>
      <c r="L103" s="15">
        <v>7</v>
      </c>
      <c r="M103" s="79">
        <v>20.690999999999999</v>
      </c>
      <c r="N103" s="94">
        <v>20.690999999999999</v>
      </c>
      <c r="O103" s="63">
        <v>2530</v>
      </c>
      <c r="P103" s="64">
        <f>Table22457891011234567891011121314151617181920212223242526272829303132333438235[[#This Row],[PEMBULATAN]]*O103</f>
        <v>52348.229999999996</v>
      </c>
    </row>
    <row r="104" spans="1:16" ht="26.25" customHeight="1" x14ac:dyDescent="0.2">
      <c r="A104" s="13"/>
      <c r="B104" s="73"/>
      <c r="C104" s="71" t="s">
        <v>272</v>
      </c>
      <c r="D104" s="76" t="s">
        <v>56</v>
      </c>
      <c r="E104" s="12">
        <v>44516</v>
      </c>
      <c r="F104" s="74" t="s">
        <v>57</v>
      </c>
      <c r="G104" s="12">
        <v>44520</v>
      </c>
      <c r="H104" s="9" t="s">
        <v>4183</v>
      </c>
      <c r="I104" s="15">
        <v>78</v>
      </c>
      <c r="J104" s="15">
        <v>48</v>
      </c>
      <c r="K104" s="15">
        <v>10</v>
      </c>
      <c r="L104" s="15">
        <v>2</v>
      </c>
      <c r="M104" s="79">
        <v>9.36</v>
      </c>
      <c r="N104" s="94">
        <v>10</v>
      </c>
      <c r="O104" s="63">
        <v>2530</v>
      </c>
      <c r="P104" s="64">
        <f>Table22457891011234567891011121314151617181920212223242526272829303132333438235[[#This Row],[PEMBULATAN]]*O104</f>
        <v>25300</v>
      </c>
    </row>
    <row r="105" spans="1:16" ht="26.25" customHeight="1" x14ac:dyDescent="0.2">
      <c r="A105" s="13"/>
      <c r="B105" s="73"/>
      <c r="C105" s="71" t="s">
        <v>273</v>
      </c>
      <c r="D105" s="76" t="s">
        <v>56</v>
      </c>
      <c r="E105" s="12">
        <v>44516</v>
      </c>
      <c r="F105" s="74" t="s">
        <v>57</v>
      </c>
      <c r="G105" s="12">
        <v>44520</v>
      </c>
      <c r="H105" s="9" t="s">
        <v>4183</v>
      </c>
      <c r="I105" s="15">
        <v>96</v>
      </c>
      <c r="J105" s="15">
        <v>65</v>
      </c>
      <c r="K105" s="15">
        <v>30</v>
      </c>
      <c r="L105" s="15">
        <v>26</v>
      </c>
      <c r="M105" s="79">
        <v>46.8</v>
      </c>
      <c r="N105" s="94">
        <v>46.8</v>
      </c>
      <c r="O105" s="63">
        <v>2530</v>
      </c>
      <c r="P105" s="64">
        <f>Table22457891011234567891011121314151617181920212223242526272829303132333438235[[#This Row],[PEMBULATAN]]*O105</f>
        <v>118404</v>
      </c>
    </row>
    <row r="106" spans="1:16" ht="26.25" customHeight="1" x14ac:dyDescent="0.2">
      <c r="A106" s="13"/>
      <c r="B106" s="73"/>
      <c r="C106" s="71" t="s">
        <v>274</v>
      </c>
      <c r="D106" s="76" t="s">
        <v>56</v>
      </c>
      <c r="E106" s="12">
        <v>44516</v>
      </c>
      <c r="F106" s="74" t="s">
        <v>57</v>
      </c>
      <c r="G106" s="12">
        <v>44520</v>
      </c>
      <c r="H106" s="9" t="s">
        <v>4183</v>
      </c>
      <c r="I106" s="15">
        <v>68</v>
      </c>
      <c r="J106" s="15">
        <v>30</v>
      </c>
      <c r="K106" s="15">
        <v>20</v>
      </c>
      <c r="L106" s="15">
        <v>6</v>
      </c>
      <c r="M106" s="79">
        <v>10.199999999999999</v>
      </c>
      <c r="N106" s="94">
        <v>10.199999999999999</v>
      </c>
      <c r="O106" s="63">
        <v>2530</v>
      </c>
      <c r="P106" s="64">
        <f>Table22457891011234567891011121314151617181920212223242526272829303132333438235[[#This Row],[PEMBULATAN]]*O106</f>
        <v>25806</v>
      </c>
    </row>
    <row r="107" spans="1:16" ht="26.25" customHeight="1" x14ac:dyDescent="0.2">
      <c r="A107" s="13"/>
      <c r="B107" s="73"/>
      <c r="C107" s="71" t="s">
        <v>275</v>
      </c>
      <c r="D107" s="76" t="s">
        <v>56</v>
      </c>
      <c r="E107" s="12">
        <v>44516</v>
      </c>
      <c r="F107" s="74" t="s">
        <v>57</v>
      </c>
      <c r="G107" s="12">
        <v>44520</v>
      </c>
      <c r="H107" s="9" t="s">
        <v>4183</v>
      </c>
      <c r="I107" s="15">
        <v>40</v>
      </c>
      <c r="J107" s="15">
        <v>37</v>
      </c>
      <c r="K107" s="15">
        <v>12</v>
      </c>
      <c r="L107" s="15">
        <v>4</v>
      </c>
      <c r="M107" s="79">
        <v>4.4400000000000004</v>
      </c>
      <c r="N107" s="94">
        <v>5</v>
      </c>
      <c r="O107" s="63">
        <v>2530</v>
      </c>
      <c r="P107" s="64">
        <f>Table22457891011234567891011121314151617181920212223242526272829303132333438235[[#This Row],[PEMBULATAN]]*O107</f>
        <v>12650</v>
      </c>
    </row>
    <row r="108" spans="1:16" ht="26.25" customHeight="1" x14ac:dyDescent="0.2">
      <c r="A108" s="13"/>
      <c r="B108" s="73"/>
      <c r="C108" s="71" t="s">
        <v>276</v>
      </c>
      <c r="D108" s="76" t="s">
        <v>56</v>
      </c>
      <c r="E108" s="12">
        <v>44516</v>
      </c>
      <c r="F108" s="74" t="s">
        <v>57</v>
      </c>
      <c r="G108" s="12">
        <v>44520</v>
      </c>
      <c r="H108" s="9" t="s">
        <v>4183</v>
      </c>
      <c r="I108" s="15">
        <v>48</v>
      </c>
      <c r="J108" s="15">
        <v>48</v>
      </c>
      <c r="K108" s="15">
        <v>48</v>
      </c>
      <c r="L108" s="15">
        <v>7</v>
      </c>
      <c r="M108" s="79">
        <v>27.648</v>
      </c>
      <c r="N108" s="94">
        <v>27.648</v>
      </c>
      <c r="O108" s="63">
        <v>2530</v>
      </c>
      <c r="P108" s="64">
        <f>Table22457891011234567891011121314151617181920212223242526272829303132333438235[[#This Row],[PEMBULATAN]]*O108</f>
        <v>69949.440000000002</v>
      </c>
    </row>
    <row r="109" spans="1:16" ht="26.25" customHeight="1" x14ac:dyDescent="0.2">
      <c r="A109" s="13"/>
      <c r="B109" s="73"/>
      <c r="C109" s="71" t="s">
        <v>277</v>
      </c>
      <c r="D109" s="76" t="s">
        <v>56</v>
      </c>
      <c r="E109" s="12">
        <v>44516</v>
      </c>
      <c r="F109" s="74" t="s">
        <v>57</v>
      </c>
      <c r="G109" s="12">
        <v>44520</v>
      </c>
      <c r="H109" s="9" t="s">
        <v>4183</v>
      </c>
      <c r="I109" s="15">
        <v>52</v>
      </c>
      <c r="J109" s="15">
        <v>45</v>
      </c>
      <c r="K109" s="15">
        <v>32</v>
      </c>
      <c r="L109" s="15">
        <v>7</v>
      </c>
      <c r="M109" s="79">
        <v>18.72</v>
      </c>
      <c r="N109" s="94">
        <v>18.72</v>
      </c>
      <c r="O109" s="63">
        <v>2530</v>
      </c>
      <c r="P109" s="64">
        <f>Table22457891011234567891011121314151617181920212223242526272829303132333438235[[#This Row],[PEMBULATAN]]*O109</f>
        <v>47361.599999999999</v>
      </c>
    </row>
    <row r="110" spans="1:16" ht="26.25" customHeight="1" x14ac:dyDescent="0.2">
      <c r="A110" s="13"/>
      <c r="B110" s="73"/>
      <c r="C110" s="71" t="s">
        <v>278</v>
      </c>
      <c r="D110" s="76" t="s">
        <v>56</v>
      </c>
      <c r="E110" s="12">
        <v>44516</v>
      </c>
      <c r="F110" s="74" t="s">
        <v>57</v>
      </c>
      <c r="G110" s="12">
        <v>44520</v>
      </c>
      <c r="H110" s="9" t="s">
        <v>4183</v>
      </c>
      <c r="I110" s="15">
        <v>113</v>
      </c>
      <c r="J110" s="15">
        <v>8</v>
      </c>
      <c r="K110" s="15">
        <v>8</v>
      </c>
      <c r="L110" s="15">
        <v>1</v>
      </c>
      <c r="M110" s="79">
        <v>1.8080000000000001</v>
      </c>
      <c r="N110" s="94">
        <v>1.8080000000000001</v>
      </c>
      <c r="O110" s="63">
        <v>2530</v>
      </c>
      <c r="P110" s="64">
        <f>Table22457891011234567891011121314151617181920212223242526272829303132333438235[[#This Row],[PEMBULATAN]]*O110</f>
        <v>4574.24</v>
      </c>
    </row>
    <row r="111" spans="1:16" ht="26.25" customHeight="1" x14ac:dyDescent="0.2">
      <c r="A111" s="13"/>
      <c r="B111" s="73"/>
      <c r="C111" s="71" t="s">
        <v>279</v>
      </c>
      <c r="D111" s="76" t="s">
        <v>56</v>
      </c>
      <c r="E111" s="12">
        <v>44516</v>
      </c>
      <c r="F111" s="74" t="s">
        <v>57</v>
      </c>
      <c r="G111" s="12">
        <v>44520</v>
      </c>
      <c r="H111" s="9" t="s">
        <v>4183</v>
      </c>
      <c r="I111" s="15">
        <v>92</v>
      </c>
      <c r="J111" s="15">
        <v>37</v>
      </c>
      <c r="K111" s="15">
        <v>37</v>
      </c>
      <c r="L111" s="15">
        <v>15</v>
      </c>
      <c r="M111" s="79">
        <v>31.486999999999998</v>
      </c>
      <c r="N111" s="94">
        <v>32</v>
      </c>
      <c r="O111" s="63">
        <v>2530</v>
      </c>
      <c r="P111" s="64">
        <f>Table22457891011234567891011121314151617181920212223242526272829303132333438235[[#This Row],[PEMBULATAN]]*O111</f>
        <v>80960</v>
      </c>
    </row>
    <row r="112" spans="1:16" ht="26.25" customHeight="1" x14ac:dyDescent="0.2">
      <c r="A112" s="13"/>
      <c r="B112" s="73"/>
      <c r="C112" s="71" t="s">
        <v>280</v>
      </c>
      <c r="D112" s="76" t="s">
        <v>56</v>
      </c>
      <c r="E112" s="12">
        <v>44516</v>
      </c>
      <c r="F112" s="74" t="s">
        <v>57</v>
      </c>
      <c r="G112" s="12">
        <v>44520</v>
      </c>
      <c r="H112" s="9" t="s">
        <v>4183</v>
      </c>
      <c r="I112" s="15">
        <v>63</v>
      </c>
      <c r="J112" s="15">
        <v>34</v>
      </c>
      <c r="K112" s="15">
        <v>33</v>
      </c>
      <c r="L112" s="15">
        <v>7</v>
      </c>
      <c r="M112" s="79">
        <v>17.671500000000002</v>
      </c>
      <c r="N112" s="94">
        <v>17.671500000000002</v>
      </c>
      <c r="O112" s="63">
        <v>2530</v>
      </c>
      <c r="P112" s="64">
        <f>Table22457891011234567891011121314151617181920212223242526272829303132333438235[[#This Row],[PEMBULATAN]]*O112</f>
        <v>44708.895000000004</v>
      </c>
    </row>
    <row r="113" spans="1:16" ht="26.25" customHeight="1" x14ac:dyDescent="0.2">
      <c r="A113" s="13"/>
      <c r="B113" s="73"/>
      <c r="C113" s="71" t="s">
        <v>281</v>
      </c>
      <c r="D113" s="76" t="s">
        <v>56</v>
      </c>
      <c r="E113" s="12">
        <v>44516</v>
      </c>
      <c r="F113" s="74" t="s">
        <v>57</v>
      </c>
      <c r="G113" s="12">
        <v>44520</v>
      </c>
      <c r="H113" s="9" t="s">
        <v>4183</v>
      </c>
      <c r="I113" s="15">
        <v>61</v>
      </c>
      <c r="J113" s="15">
        <v>44</v>
      </c>
      <c r="K113" s="15">
        <v>7</v>
      </c>
      <c r="L113" s="15">
        <v>2</v>
      </c>
      <c r="M113" s="79">
        <v>4.6970000000000001</v>
      </c>
      <c r="N113" s="94">
        <v>4.6970000000000001</v>
      </c>
      <c r="O113" s="63">
        <v>2530</v>
      </c>
      <c r="P113" s="64">
        <f>Table22457891011234567891011121314151617181920212223242526272829303132333438235[[#This Row],[PEMBULATAN]]*O113</f>
        <v>11883.41</v>
      </c>
    </row>
    <row r="114" spans="1:16" ht="26.25" customHeight="1" x14ac:dyDescent="0.2">
      <c r="A114" s="13"/>
      <c r="B114" s="73"/>
      <c r="C114" s="71" t="s">
        <v>282</v>
      </c>
      <c r="D114" s="76" t="s">
        <v>56</v>
      </c>
      <c r="E114" s="12">
        <v>44516</v>
      </c>
      <c r="F114" s="74" t="s">
        <v>57</v>
      </c>
      <c r="G114" s="12">
        <v>44520</v>
      </c>
      <c r="H114" s="9" t="s">
        <v>4183</v>
      </c>
      <c r="I114" s="15">
        <v>65</v>
      </c>
      <c r="J114" s="15">
        <v>68</v>
      </c>
      <c r="K114" s="15">
        <v>10</v>
      </c>
      <c r="L114" s="15">
        <v>7</v>
      </c>
      <c r="M114" s="79">
        <v>11.05</v>
      </c>
      <c r="N114" s="94">
        <v>11.05</v>
      </c>
      <c r="O114" s="63">
        <v>2530</v>
      </c>
      <c r="P114" s="64">
        <f>Table22457891011234567891011121314151617181920212223242526272829303132333438235[[#This Row],[PEMBULATAN]]*O114</f>
        <v>27956.5</v>
      </c>
    </row>
    <row r="115" spans="1:16" ht="26.25" customHeight="1" x14ac:dyDescent="0.2">
      <c r="A115" s="13"/>
      <c r="B115" s="73"/>
      <c r="C115" s="71" t="s">
        <v>283</v>
      </c>
      <c r="D115" s="76" t="s">
        <v>56</v>
      </c>
      <c r="E115" s="12">
        <v>44516</v>
      </c>
      <c r="F115" s="74" t="s">
        <v>57</v>
      </c>
      <c r="G115" s="12">
        <v>44520</v>
      </c>
      <c r="H115" s="9" t="s">
        <v>4183</v>
      </c>
      <c r="I115" s="15">
        <v>60</v>
      </c>
      <c r="J115" s="15">
        <v>22</v>
      </c>
      <c r="K115" s="15">
        <v>10</v>
      </c>
      <c r="L115" s="15">
        <v>2</v>
      </c>
      <c r="M115" s="79">
        <v>3.3</v>
      </c>
      <c r="N115" s="94">
        <v>4</v>
      </c>
      <c r="O115" s="63">
        <v>2530</v>
      </c>
      <c r="P115" s="64">
        <f>Table22457891011234567891011121314151617181920212223242526272829303132333438235[[#This Row],[PEMBULATAN]]*O115</f>
        <v>10120</v>
      </c>
    </row>
    <row r="116" spans="1:16" ht="26.25" customHeight="1" x14ac:dyDescent="0.2">
      <c r="A116" s="13"/>
      <c r="B116" s="73"/>
      <c r="C116" s="71" t="s">
        <v>284</v>
      </c>
      <c r="D116" s="76" t="s">
        <v>56</v>
      </c>
      <c r="E116" s="12">
        <v>44516</v>
      </c>
      <c r="F116" s="74" t="s">
        <v>57</v>
      </c>
      <c r="G116" s="12">
        <v>44520</v>
      </c>
      <c r="H116" s="9" t="s">
        <v>4183</v>
      </c>
      <c r="I116" s="15">
        <v>95</v>
      </c>
      <c r="J116" s="15">
        <v>70</v>
      </c>
      <c r="K116" s="15">
        <v>24</v>
      </c>
      <c r="L116" s="15">
        <v>10</v>
      </c>
      <c r="M116" s="79">
        <v>39.9</v>
      </c>
      <c r="N116" s="94">
        <v>39.9</v>
      </c>
      <c r="O116" s="63">
        <v>2530</v>
      </c>
      <c r="P116" s="64">
        <f>Table22457891011234567891011121314151617181920212223242526272829303132333438235[[#This Row],[PEMBULATAN]]*O116</f>
        <v>100947</v>
      </c>
    </row>
    <row r="117" spans="1:16" ht="26.25" customHeight="1" x14ac:dyDescent="0.2">
      <c r="A117" s="13"/>
      <c r="B117" s="73"/>
      <c r="C117" s="71" t="s">
        <v>285</v>
      </c>
      <c r="D117" s="76" t="s">
        <v>56</v>
      </c>
      <c r="E117" s="12">
        <v>44516</v>
      </c>
      <c r="F117" s="74" t="s">
        <v>57</v>
      </c>
      <c r="G117" s="12">
        <v>44520</v>
      </c>
      <c r="H117" s="9" t="s">
        <v>4183</v>
      </c>
      <c r="I117" s="15">
        <v>58</v>
      </c>
      <c r="J117" s="15">
        <v>42</v>
      </c>
      <c r="K117" s="15">
        <v>20</v>
      </c>
      <c r="L117" s="15">
        <v>3</v>
      </c>
      <c r="M117" s="79">
        <v>12.18</v>
      </c>
      <c r="N117" s="94">
        <v>12.18</v>
      </c>
      <c r="O117" s="63">
        <v>2530</v>
      </c>
      <c r="P117" s="64">
        <f>Table22457891011234567891011121314151617181920212223242526272829303132333438235[[#This Row],[PEMBULATAN]]*O117</f>
        <v>30815.399999999998</v>
      </c>
    </row>
    <row r="118" spans="1:16" ht="26.25" customHeight="1" x14ac:dyDescent="0.2">
      <c r="A118" s="13"/>
      <c r="B118" s="73"/>
      <c r="C118" s="71" t="s">
        <v>286</v>
      </c>
      <c r="D118" s="76" t="s">
        <v>56</v>
      </c>
      <c r="E118" s="12">
        <v>44516</v>
      </c>
      <c r="F118" s="74" t="s">
        <v>57</v>
      </c>
      <c r="G118" s="12">
        <v>44520</v>
      </c>
      <c r="H118" s="9" t="s">
        <v>4183</v>
      </c>
      <c r="I118" s="15">
        <v>78</v>
      </c>
      <c r="J118" s="15">
        <v>32</v>
      </c>
      <c r="K118" s="15">
        <v>15</v>
      </c>
      <c r="L118" s="15">
        <v>7</v>
      </c>
      <c r="M118" s="79">
        <v>9.36</v>
      </c>
      <c r="N118" s="94">
        <v>10</v>
      </c>
      <c r="O118" s="63">
        <v>2530</v>
      </c>
      <c r="P118" s="64">
        <f>Table22457891011234567891011121314151617181920212223242526272829303132333438235[[#This Row],[PEMBULATAN]]*O118</f>
        <v>25300</v>
      </c>
    </row>
    <row r="119" spans="1:16" ht="26.25" customHeight="1" x14ac:dyDescent="0.2">
      <c r="A119" s="13"/>
      <c r="B119" s="73"/>
      <c r="C119" s="71" t="s">
        <v>287</v>
      </c>
      <c r="D119" s="76" t="s">
        <v>56</v>
      </c>
      <c r="E119" s="12">
        <v>44516</v>
      </c>
      <c r="F119" s="74" t="s">
        <v>57</v>
      </c>
      <c r="G119" s="12">
        <v>44520</v>
      </c>
      <c r="H119" s="9" t="s">
        <v>4183</v>
      </c>
      <c r="I119" s="15">
        <v>127</v>
      </c>
      <c r="J119" s="15">
        <v>22</v>
      </c>
      <c r="K119" s="15">
        <v>22</v>
      </c>
      <c r="L119" s="15">
        <v>7</v>
      </c>
      <c r="M119" s="79">
        <v>15.367000000000001</v>
      </c>
      <c r="N119" s="94">
        <v>16</v>
      </c>
      <c r="O119" s="63">
        <v>2530</v>
      </c>
      <c r="P119" s="64">
        <f>Table22457891011234567891011121314151617181920212223242526272829303132333438235[[#This Row],[PEMBULATAN]]*O119</f>
        <v>40480</v>
      </c>
    </row>
    <row r="120" spans="1:16" ht="26.25" customHeight="1" x14ac:dyDescent="0.2">
      <c r="A120" s="13"/>
      <c r="B120" s="73"/>
      <c r="C120" s="71" t="s">
        <v>288</v>
      </c>
      <c r="D120" s="76" t="s">
        <v>56</v>
      </c>
      <c r="E120" s="12">
        <v>44516</v>
      </c>
      <c r="F120" s="74" t="s">
        <v>57</v>
      </c>
      <c r="G120" s="12">
        <v>44520</v>
      </c>
      <c r="H120" s="9" t="s">
        <v>4183</v>
      </c>
      <c r="I120" s="15">
        <v>48</v>
      </c>
      <c r="J120" s="15">
        <v>30</v>
      </c>
      <c r="K120" s="15">
        <v>20</v>
      </c>
      <c r="L120" s="15">
        <v>18</v>
      </c>
      <c r="M120" s="79">
        <v>7.2</v>
      </c>
      <c r="N120" s="94">
        <v>18</v>
      </c>
      <c r="O120" s="63">
        <v>2530</v>
      </c>
      <c r="P120" s="64">
        <f>Table22457891011234567891011121314151617181920212223242526272829303132333438235[[#This Row],[PEMBULATAN]]*O120</f>
        <v>45540</v>
      </c>
    </row>
    <row r="121" spans="1:16" ht="26.25" customHeight="1" x14ac:dyDescent="0.2">
      <c r="A121" s="13"/>
      <c r="B121" s="73"/>
      <c r="C121" s="71" t="s">
        <v>289</v>
      </c>
      <c r="D121" s="76" t="s">
        <v>56</v>
      </c>
      <c r="E121" s="12">
        <v>44516</v>
      </c>
      <c r="F121" s="74" t="s">
        <v>57</v>
      </c>
      <c r="G121" s="12">
        <v>44520</v>
      </c>
      <c r="H121" s="9" t="s">
        <v>4183</v>
      </c>
      <c r="I121" s="15">
        <v>55</v>
      </c>
      <c r="J121" s="15">
        <v>55</v>
      </c>
      <c r="K121" s="15">
        <v>20</v>
      </c>
      <c r="L121" s="15">
        <v>8</v>
      </c>
      <c r="M121" s="79">
        <v>15.125</v>
      </c>
      <c r="N121" s="94">
        <v>15.125</v>
      </c>
      <c r="O121" s="63">
        <v>2530</v>
      </c>
      <c r="P121" s="64">
        <f>Table22457891011234567891011121314151617181920212223242526272829303132333438235[[#This Row],[PEMBULATAN]]*O121</f>
        <v>38266.25</v>
      </c>
    </row>
    <row r="122" spans="1:16" ht="26.25" customHeight="1" x14ac:dyDescent="0.2">
      <c r="A122" s="13"/>
      <c r="B122" s="73"/>
      <c r="C122" s="71" t="s">
        <v>290</v>
      </c>
      <c r="D122" s="76" t="s">
        <v>56</v>
      </c>
      <c r="E122" s="12">
        <v>44516</v>
      </c>
      <c r="F122" s="74" t="s">
        <v>57</v>
      </c>
      <c r="G122" s="12">
        <v>44520</v>
      </c>
      <c r="H122" s="9" t="s">
        <v>4183</v>
      </c>
      <c r="I122" s="15">
        <v>47</v>
      </c>
      <c r="J122" s="15">
        <v>27</v>
      </c>
      <c r="K122" s="15">
        <v>22</v>
      </c>
      <c r="L122" s="15">
        <v>5</v>
      </c>
      <c r="M122" s="79">
        <v>6.9794999999999998</v>
      </c>
      <c r="N122" s="94">
        <v>6.9794999999999998</v>
      </c>
      <c r="O122" s="63">
        <v>2530</v>
      </c>
      <c r="P122" s="64">
        <f>Table22457891011234567891011121314151617181920212223242526272829303132333438235[[#This Row],[PEMBULATAN]]*O122</f>
        <v>17658.134999999998</v>
      </c>
    </row>
    <row r="123" spans="1:16" ht="26.25" customHeight="1" x14ac:dyDescent="0.2">
      <c r="A123" s="13"/>
      <c r="B123" s="73"/>
      <c r="C123" s="71" t="s">
        <v>291</v>
      </c>
      <c r="D123" s="76" t="s">
        <v>56</v>
      </c>
      <c r="E123" s="12">
        <v>44516</v>
      </c>
      <c r="F123" s="74" t="s">
        <v>57</v>
      </c>
      <c r="G123" s="12">
        <v>44520</v>
      </c>
      <c r="H123" s="9" t="s">
        <v>4183</v>
      </c>
      <c r="I123" s="15">
        <v>97</v>
      </c>
      <c r="J123" s="15">
        <v>60</v>
      </c>
      <c r="K123" s="15">
        <v>25</v>
      </c>
      <c r="L123" s="15">
        <v>18</v>
      </c>
      <c r="M123" s="79">
        <v>36.375</v>
      </c>
      <c r="N123" s="94">
        <v>37</v>
      </c>
      <c r="O123" s="63">
        <v>2530</v>
      </c>
      <c r="P123" s="64">
        <f>Table22457891011234567891011121314151617181920212223242526272829303132333438235[[#This Row],[PEMBULATAN]]*O123</f>
        <v>93610</v>
      </c>
    </row>
    <row r="124" spans="1:16" ht="26.25" customHeight="1" x14ac:dyDescent="0.2">
      <c r="A124" s="13"/>
      <c r="B124" s="73"/>
      <c r="C124" s="71" t="s">
        <v>292</v>
      </c>
      <c r="D124" s="76" t="s">
        <v>56</v>
      </c>
      <c r="E124" s="12">
        <v>44516</v>
      </c>
      <c r="F124" s="74" t="s">
        <v>57</v>
      </c>
      <c r="G124" s="12">
        <v>44520</v>
      </c>
      <c r="H124" s="9" t="s">
        <v>4183</v>
      </c>
      <c r="I124" s="15">
        <v>68</v>
      </c>
      <c r="J124" s="15">
        <v>50</v>
      </c>
      <c r="K124" s="15">
        <v>27</v>
      </c>
      <c r="L124" s="15">
        <v>12</v>
      </c>
      <c r="M124" s="79">
        <v>22.95</v>
      </c>
      <c r="N124" s="94">
        <v>22.95</v>
      </c>
      <c r="O124" s="63">
        <v>2530</v>
      </c>
      <c r="P124" s="64">
        <f>Table22457891011234567891011121314151617181920212223242526272829303132333438235[[#This Row],[PEMBULATAN]]*O124</f>
        <v>58063.5</v>
      </c>
    </row>
    <row r="125" spans="1:16" ht="26.25" customHeight="1" x14ac:dyDescent="0.2">
      <c r="A125" s="13"/>
      <c r="B125" s="73"/>
      <c r="C125" s="71" t="s">
        <v>293</v>
      </c>
      <c r="D125" s="76" t="s">
        <v>56</v>
      </c>
      <c r="E125" s="12">
        <v>44516</v>
      </c>
      <c r="F125" s="74" t="s">
        <v>57</v>
      </c>
      <c r="G125" s="12">
        <v>44520</v>
      </c>
      <c r="H125" s="9" t="s">
        <v>4183</v>
      </c>
      <c r="I125" s="15">
        <v>80</v>
      </c>
      <c r="J125" s="15">
        <v>50</v>
      </c>
      <c r="K125" s="15">
        <v>30</v>
      </c>
      <c r="L125" s="15">
        <v>13</v>
      </c>
      <c r="M125" s="79">
        <v>30</v>
      </c>
      <c r="N125" s="94">
        <v>30</v>
      </c>
      <c r="O125" s="63">
        <v>2530</v>
      </c>
      <c r="P125" s="64">
        <f>Table22457891011234567891011121314151617181920212223242526272829303132333438235[[#This Row],[PEMBULATAN]]*O125</f>
        <v>75900</v>
      </c>
    </row>
    <row r="126" spans="1:16" ht="26.25" customHeight="1" x14ac:dyDescent="0.2">
      <c r="A126" s="13"/>
      <c r="B126" s="73"/>
      <c r="C126" s="71" t="s">
        <v>294</v>
      </c>
      <c r="D126" s="76" t="s">
        <v>56</v>
      </c>
      <c r="E126" s="12">
        <v>44516</v>
      </c>
      <c r="F126" s="74" t="s">
        <v>57</v>
      </c>
      <c r="G126" s="12">
        <v>44520</v>
      </c>
      <c r="H126" s="9" t="s">
        <v>4183</v>
      </c>
      <c r="I126" s="15">
        <v>98</v>
      </c>
      <c r="J126" s="15">
        <v>64</v>
      </c>
      <c r="K126" s="15">
        <v>20</v>
      </c>
      <c r="L126" s="15">
        <v>23</v>
      </c>
      <c r="M126" s="79">
        <v>31.36</v>
      </c>
      <c r="N126" s="94">
        <v>32</v>
      </c>
      <c r="O126" s="63">
        <v>2530</v>
      </c>
      <c r="P126" s="64">
        <f>Table22457891011234567891011121314151617181920212223242526272829303132333438235[[#This Row],[PEMBULATAN]]*O126</f>
        <v>80960</v>
      </c>
    </row>
    <row r="127" spans="1:16" ht="26.25" customHeight="1" x14ac:dyDescent="0.2">
      <c r="A127" s="13"/>
      <c r="B127" s="73"/>
      <c r="C127" s="71" t="s">
        <v>295</v>
      </c>
      <c r="D127" s="76" t="s">
        <v>56</v>
      </c>
      <c r="E127" s="12">
        <v>44516</v>
      </c>
      <c r="F127" s="74" t="s">
        <v>57</v>
      </c>
      <c r="G127" s="12">
        <v>44520</v>
      </c>
      <c r="H127" s="9" t="s">
        <v>4183</v>
      </c>
      <c r="I127" s="15">
        <v>78</v>
      </c>
      <c r="J127" s="15">
        <v>63</v>
      </c>
      <c r="K127" s="15">
        <v>20</v>
      </c>
      <c r="L127" s="15">
        <v>9</v>
      </c>
      <c r="M127" s="79">
        <v>24.57</v>
      </c>
      <c r="N127" s="94">
        <v>24.57</v>
      </c>
      <c r="O127" s="63">
        <v>2530</v>
      </c>
      <c r="P127" s="64">
        <f>Table22457891011234567891011121314151617181920212223242526272829303132333438235[[#This Row],[PEMBULATAN]]*O127</f>
        <v>62162.1</v>
      </c>
    </row>
    <row r="128" spans="1:16" ht="26.25" customHeight="1" x14ac:dyDescent="0.2">
      <c r="A128" s="13"/>
      <c r="B128" s="73"/>
      <c r="C128" s="71" t="s">
        <v>296</v>
      </c>
      <c r="D128" s="76" t="s">
        <v>56</v>
      </c>
      <c r="E128" s="12">
        <v>44516</v>
      </c>
      <c r="F128" s="74" t="s">
        <v>57</v>
      </c>
      <c r="G128" s="12">
        <v>44520</v>
      </c>
      <c r="H128" s="9" t="s">
        <v>4183</v>
      </c>
      <c r="I128" s="15">
        <v>80</v>
      </c>
      <c r="J128" s="15">
        <v>52</v>
      </c>
      <c r="K128" s="15">
        <v>30</v>
      </c>
      <c r="L128" s="15">
        <v>21</v>
      </c>
      <c r="M128" s="79">
        <v>31.2</v>
      </c>
      <c r="N128" s="94">
        <v>31.2</v>
      </c>
      <c r="O128" s="63">
        <v>2530</v>
      </c>
      <c r="P128" s="64">
        <f>Table22457891011234567891011121314151617181920212223242526272829303132333438235[[#This Row],[PEMBULATAN]]*O128</f>
        <v>78936</v>
      </c>
    </row>
    <row r="129" spans="1:16" ht="26.25" customHeight="1" x14ac:dyDescent="0.2">
      <c r="A129" s="13"/>
      <c r="B129" s="73"/>
      <c r="C129" s="71" t="s">
        <v>297</v>
      </c>
      <c r="D129" s="76" t="s">
        <v>56</v>
      </c>
      <c r="E129" s="12">
        <v>44516</v>
      </c>
      <c r="F129" s="74" t="s">
        <v>57</v>
      </c>
      <c r="G129" s="12">
        <v>44520</v>
      </c>
      <c r="H129" s="9" t="s">
        <v>4183</v>
      </c>
      <c r="I129" s="15">
        <v>80</v>
      </c>
      <c r="J129" s="15">
        <v>52</v>
      </c>
      <c r="K129" s="15">
        <v>35</v>
      </c>
      <c r="L129" s="15">
        <v>11</v>
      </c>
      <c r="M129" s="79">
        <v>36.4</v>
      </c>
      <c r="N129" s="94">
        <v>37</v>
      </c>
      <c r="O129" s="63">
        <v>2530</v>
      </c>
      <c r="P129" s="64">
        <f>Table22457891011234567891011121314151617181920212223242526272829303132333438235[[#This Row],[PEMBULATAN]]*O129</f>
        <v>93610</v>
      </c>
    </row>
    <row r="130" spans="1:16" ht="26.25" customHeight="1" x14ac:dyDescent="0.2">
      <c r="A130" s="13"/>
      <c r="B130" s="73"/>
      <c r="C130" s="71" t="s">
        <v>298</v>
      </c>
      <c r="D130" s="76" t="s">
        <v>56</v>
      </c>
      <c r="E130" s="12">
        <v>44516</v>
      </c>
      <c r="F130" s="74" t="s">
        <v>57</v>
      </c>
      <c r="G130" s="12">
        <v>44520</v>
      </c>
      <c r="H130" s="9" t="s">
        <v>4183</v>
      </c>
      <c r="I130" s="15">
        <v>778</v>
      </c>
      <c r="J130" s="15">
        <v>63</v>
      </c>
      <c r="K130" s="15">
        <v>13</v>
      </c>
      <c r="L130" s="15">
        <v>7</v>
      </c>
      <c r="M130" s="79">
        <v>159.2955</v>
      </c>
      <c r="N130" s="94">
        <v>160</v>
      </c>
      <c r="O130" s="63">
        <v>2530</v>
      </c>
      <c r="P130" s="64">
        <f>Table22457891011234567891011121314151617181920212223242526272829303132333438235[[#This Row],[PEMBULATAN]]*O130</f>
        <v>404800</v>
      </c>
    </row>
    <row r="131" spans="1:16" ht="26.25" customHeight="1" x14ac:dyDescent="0.2">
      <c r="A131" s="13"/>
      <c r="B131" s="73"/>
      <c r="C131" s="71" t="s">
        <v>299</v>
      </c>
      <c r="D131" s="76" t="s">
        <v>56</v>
      </c>
      <c r="E131" s="12">
        <v>44516</v>
      </c>
      <c r="F131" s="74" t="s">
        <v>57</v>
      </c>
      <c r="G131" s="12">
        <v>44520</v>
      </c>
      <c r="H131" s="9" t="s">
        <v>4183</v>
      </c>
      <c r="I131" s="15">
        <v>100</v>
      </c>
      <c r="J131" s="15">
        <v>60</v>
      </c>
      <c r="K131" s="15">
        <v>40</v>
      </c>
      <c r="L131" s="15">
        <v>19</v>
      </c>
      <c r="M131" s="79">
        <v>60</v>
      </c>
      <c r="N131" s="94">
        <v>60</v>
      </c>
      <c r="O131" s="63">
        <v>2530</v>
      </c>
      <c r="P131" s="64">
        <f>Table22457891011234567891011121314151617181920212223242526272829303132333438235[[#This Row],[PEMBULATAN]]*O131</f>
        <v>151800</v>
      </c>
    </row>
    <row r="132" spans="1:16" ht="26.25" customHeight="1" x14ac:dyDescent="0.2">
      <c r="A132" s="13"/>
      <c r="B132" s="73"/>
      <c r="C132" s="71" t="s">
        <v>300</v>
      </c>
      <c r="D132" s="76" t="s">
        <v>56</v>
      </c>
      <c r="E132" s="12">
        <v>44516</v>
      </c>
      <c r="F132" s="74" t="s">
        <v>57</v>
      </c>
      <c r="G132" s="12">
        <v>44520</v>
      </c>
      <c r="H132" s="9" t="s">
        <v>4183</v>
      </c>
      <c r="I132" s="15">
        <v>85</v>
      </c>
      <c r="J132" s="15">
        <v>62</v>
      </c>
      <c r="K132" s="15">
        <v>25</v>
      </c>
      <c r="L132" s="15">
        <v>9</v>
      </c>
      <c r="M132" s="79">
        <v>32.9375</v>
      </c>
      <c r="N132" s="94">
        <v>32.9375</v>
      </c>
      <c r="O132" s="63">
        <v>2530</v>
      </c>
      <c r="P132" s="64">
        <f>Table22457891011234567891011121314151617181920212223242526272829303132333438235[[#This Row],[PEMBULATAN]]*O132</f>
        <v>83331.875</v>
      </c>
    </row>
    <row r="133" spans="1:16" ht="26.25" customHeight="1" x14ac:dyDescent="0.2">
      <c r="A133" s="13"/>
      <c r="B133" s="73"/>
      <c r="C133" s="71" t="s">
        <v>301</v>
      </c>
      <c r="D133" s="76" t="s">
        <v>56</v>
      </c>
      <c r="E133" s="12">
        <v>44516</v>
      </c>
      <c r="F133" s="74" t="s">
        <v>57</v>
      </c>
      <c r="G133" s="12">
        <v>44520</v>
      </c>
      <c r="H133" s="9" t="s">
        <v>4183</v>
      </c>
      <c r="I133" s="15">
        <v>83</v>
      </c>
      <c r="J133" s="15">
        <v>55</v>
      </c>
      <c r="K133" s="15">
        <v>36</v>
      </c>
      <c r="L133" s="15">
        <v>19</v>
      </c>
      <c r="M133" s="79">
        <v>41.085000000000001</v>
      </c>
      <c r="N133" s="94">
        <v>41.085000000000001</v>
      </c>
      <c r="O133" s="63">
        <v>2530</v>
      </c>
      <c r="P133" s="64">
        <f>Table22457891011234567891011121314151617181920212223242526272829303132333438235[[#This Row],[PEMBULATAN]]*O133</f>
        <v>103945.05</v>
      </c>
    </row>
    <row r="134" spans="1:16" ht="26.25" customHeight="1" x14ac:dyDescent="0.2">
      <c r="A134" s="13"/>
      <c r="B134" s="73"/>
      <c r="C134" s="71" t="s">
        <v>302</v>
      </c>
      <c r="D134" s="76" t="s">
        <v>56</v>
      </c>
      <c r="E134" s="12">
        <v>44516</v>
      </c>
      <c r="F134" s="74" t="s">
        <v>57</v>
      </c>
      <c r="G134" s="12">
        <v>44520</v>
      </c>
      <c r="H134" s="9" t="s">
        <v>4183</v>
      </c>
      <c r="I134" s="15">
        <v>78</v>
      </c>
      <c r="J134" s="15">
        <v>35</v>
      </c>
      <c r="K134" s="15">
        <v>20</v>
      </c>
      <c r="L134" s="15">
        <v>3</v>
      </c>
      <c r="M134" s="79">
        <v>13.65</v>
      </c>
      <c r="N134" s="94">
        <v>13.65</v>
      </c>
      <c r="O134" s="63">
        <v>2530</v>
      </c>
      <c r="P134" s="64">
        <f>Table22457891011234567891011121314151617181920212223242526272829303132333438235[[#This Row],[PEMBULATAN]]*O134</f>
        <v>34534.5</v>
      </c>
    </row>
    <row r="135" spans="1:16" ht="26.25" customHeight="1" x14ac:dyDescent="0.2">
      <c r="A135" s="13"/>
      <c r="B135" s="73"/>
      <c r="C135" s="71" t="s">
        <v>303</v>
      </c>
      <c r="D135" s="76" t="s">
        <v>56</v>
      </c>
      <c r="E135" s="12">
        <v>44516</v>
      </c>
      <c r="F135" s="74" t="s">
        <v>57</v>
      </c>
      <c r="G135" s="12">
        <v>44520</v>
      </c>
      <c r="H135" s="9" t="s">
        <v>4183</v>
      </c>
      <c r="I135" s="15">
        <v>96</v>
      </c>
      <c r="J135" s="15">
        <v>52</v>
      </c>
      <c r="K135" s="15">
        <v>24</v>
      </c>
      <c r="L135" s="15">
        <v>9</v>
      </c>
      <c r="M135" s="79">
        <v>29.952000000000002</v>
      </c>
      <c r="N135" s="94">
        <v>29.952000000000002</v>
      </c>
      <c r="O135" s="63">
        <v>2530</v>
      </c>
      <c r="P135" s="64">
        <f>Table22457891011234567891011121314151617181920212223242526272829303132333438235[[#This Row],[PEMBULATAN]]*O135</f>
        <v>75778.559999999998</v>
      </c>
    </row>
    <row r="136" spans="1:16" ht="26.25" customHeight="1" x14ac:dyDescent="0.2">
      <c r="A136" s="13"/>
      <c r="B136" s="73"/>
      <c r="C136" s="71" t="s">
        <v>304</v>
      </c>
      <c r="D136" s="76" t="s">
        <v>56</v>
      </c>
      <c r="E136" s="12">
        <v>44516</v>
      </c>
      <c r="F136" s="74" t="s">
        <v>57</v>
      </c>
      <c r="G136" s="12">
        <v>44520</v>
      </c>
      <c r="H136" s="9" t="s">
        <v>4183</v>
      </c>
      <c r="I136" s="15">
        <v>110</v>
      </c>
      <c r="J136" s="15">
        <v>60</v>
      </c>
      <c r="K136" s="15">
        <v>22</v>
      </c>
      <c r="L136" s="15">
        <v>20</v>
      </c>
      <c r="M136" s="79">
        <v>36.299999999999997</v>
      </c>
      <c r="N136" s="94">
        <v>37</v>
      </c>
      <c r="O136" s="63">
        <v>2530</v>
      </c>
      <c r="P136" s="64">
        <f>Table22457891011234567891011121314151617181920212223242526272829303132333438235[[#This Row],[PEMBULATAN]]*O136</f>
        <v>93610</v>
      </c>
    </row>
    <row r="137" spans="1:16" ht="26.25" customHeight="1" x14ac:dyDescent="0.2">
      <c r="A137" s="13"/>
      <c r="B137" s="73"/>
      <c r="C137" s="71" t="s">
        <v>305</v>
      </c>
      <c r="D137" s="76" t="s">
        <v>56</v>
      </c>
      <c r="E137" s="12">
        <v>44516</v>
      </c>
      <c r="F137" s="74" t="s">
        <v>57</v>
      </c>
      <c r="G137" s="12">
        <v>44520</v>
      </c>
      <c r="H137" s="9" t="s">
        <v>4183</v>
      </c>
      <c r="I137" s="15">
        <v>80</v>
      </c>
      <c r="J137" s="15">
        <v>62</v>
      </c>
      <c r="K137" s="15">
        <v>38</v>
      </c>
      <c r="L137" s="15">
        <v>24</v>
      </c>
      <c r="M137" s="79">
        <v>47.12</v>
      </c>
      <c r="N137" s="94">
        <v>47.12</v>
      </c>
      <c r="O137" s="63">
        <v>2530</v>
      </c>
      <c r="P137" s="64">
        <f>Table22457891011234567891011121314151617181920212223242526272829303132333438235[[#This Row],[PEMBULATAN]]*O137</f>
        <v>119213.59999999999</v>
      </c>
    </row>
    <row r="138" spans="1:16" ht="26.25" customHeight="1" x14ac:dyDescent="0.2">
      <c r="A138" s="13"/>
      <c r="B138" s="73"/>
      <c r="C138" s="71" t="s">
        <v>306</v>
      </c>
      <c r="D138" s="76" t="s">
        <v>56</v>
      </c>
      <c r="E138" s="12">
        <v>44516</v>
      </c>
      <c r="F138" s="74" t="s">
        <v>57</v>
      </c>
      <c r="G138" s="12">
        <v>44520</v>
      </c>
      <c r="H138" s="9" t="s">
        <v>4183</v>
      </c>
      <c r="I138" s="15">
        <v>102</v>
      </c>
      <c r="J138" s="15">
        <v>61</v>
      </c>
      <c r="K138" s="15">
        <v>40</v>
      </c>
      <c r="L138" s="15">
        <v>13</v>
      </c>
      <c r="M138" s="79">
        <v>62.22</v>
      </c>
      <c r="N138" s="94">
        <v>62.22</v>
      </c>
      <c r="O138" s="63">
        <v>2530</v>
      </c>
      <c r="P138" s="64">
        <f>Table22457891011234567891011121314151617181920212223242526272829303132333438235[[#This Row],[PEMBULATAN]]*O138</f>
        <v>157416.6</v>
      </c>
    </row>
    <row r="139" spans="1:16" ht="26.25" customHeight="1" x14ac:dyDescent="0.2">
      <c r="A139" s="13"/>
      <c r="B139" s="73"/>
      <c r="C139" s="71" t="s">
        <v>307</v>
      </c>
      <c r="D139" s="76" t="s">
        <v>56</v>
      </c>
      <c r="E139" s="12">
        <v>44516</v>
      </c>
      <c r="F139" s="74" t="s">
        <v>57</v>
      </c>
      <c r="G139" s="12">
        <v>44520</v>
      </c>
      <c r="H139" s="9" t="s">
        <v>4183</v>
      </c>
      <c r="I139" s="15">
        <v>80</v>
      </c>
      <c r="J139" s="15">
        <v>62</v>
      </c>
      <c r="K139" s="15">
        <v>20</v>
      </c>
      <c r="L139" s="15">
        <v>6</v>
      </c>
      <c r="M139" s="79">
        <v>24.8</v>
      </c>
      <c r="N139" s="94">
        <v>24.8</v>
      </c>
      <c r="O139" s="63">
        <v>2530</v>
      </c>
      <c r="P139" s="64">
        <f>Table22457891011234567891011121314151617181920212223242526272829303132333438235[[#This Row],[PEMBULATAN]]*O139</f>
        <v>62744</v>
      </c>
    </row>
    <row r="140" spans="1:16" ht="26.25" customHeight="1" x14ac:dyDescent="0.2">
      <c r="A140" s="13"/>
      <c r="B140" s="73"/>
      <c r="C140" s="71" t="s">
        <v>308</v>
      </c>
      <c r="D140" s="76" t="s">
        <v>56</v>
      </c>
      <c r="E140" s="12">
        <v>44516</v>
      </c>
      <c r="F140" s="74" t="s">
        <v>57</v>
      </c>
      <c r="G140" s="12">
        <v>44520</v>
      </c>
      <c r="H140" s="9" t="s">
        <v>4183</v>
      </c>
      <c r="I140" s="15">
        <v>78</v>
      </c>
      <c r="J140" s="15">
        <v>60</v>
      </c>
      <c r="K140" s="15">
        <v>20</v>
      </c>
      <c r="L140" s="15">
        <v>6</v>
      </c>
      <c r="M140" s="79">
        <v>23.4</v>
      </c>
      <c r="N140" s="94">
        <v>24</v>
      </c>
      <c r="O140" s="63">
        <v>2530</v>
      </c>
      <c r="P140" s="64">
        <f>Table22457891011234567891011121314151617181920212223242526272829303132333438235[[#This Row],[PEMBULATAN]]*O140</f>
        <v>60720</v>
      </c>
    </row>
    <row r="141" spans="1:16" ht="26.25" customHeight="1" x14ac:dyDescent="0.2">
      <c r="A141" s="13"/>
      <c r="B141" s="73"/>
      <c r="C141" s="71" t="s">
        <v>309</v>
      </c>
      <c r="D141" s="76" t="s">
        <v>56</v>
      </c>
      <c r="E141" s="12">
        <v>44516</v>
      </c>
      <c r="F141" s="74" t="s">
        <v>57</v>
      </c>
      <c r="G141" s="12">
        <v>44520</v>
      </c>
      <c r="H141" s="9" t="s">
        <v>4183</v>
      </c>
      <c r="I141" s="15">
        <v>80</v>
      </c>
      <c r="J141" s="15">
        <v>64</v>
      </c>
      <c r="K141" s="15">
        <v>30</v>
      </c>
      <c r="L141" s="15">
        <v>15</v>
      </c>
      <c r="M141" s="79">
        <v>38.4</v>
      </c>
      <c r="N141" s="94">
        <v>39</v>
      </c>
      <c r="O141" s="63">
        <v>2530</v>
      </c>
      <c r="P141" s="64">
        <f>Table22457891011234567891011121314151617181920212223242526272829303132333438235[[#This Row],[PEMBULATAN]]*O141</f>
        <v>98670</v>
      </c>
    </row>
    <row r="142" spans="1:16" ht="26.25" customHeight="1" x14ac:dyDescent="0.2">
      <c r="A142" s="13"/>
      <c r="B142" s="73"/>
      <c r="C142" s="71" t="s">
        <v>310</v>
      </c>
      <c r="D142" s="76" t="s">
        <v>56</v>
      </c>
      <c r="E142" s="12">
        <v>44516</v>
      </c>
      <c r="F142" s="74" t="s">
        <v>57</v>
      </c>
      <c r="G142" s="12">
        <v>44520</v>
      </c>
      <c r="H142" s="9" t="s">
        <v>4183</v>
      </c>
      <c r="I142" s="15">
        <v>30</v>
      </c>
      <c r="J142" s="15">
        <v>40</v>
      </c>
      <c r="K142" s="15">
        <v>14</v>
      </c>
      <c r="L142" s="15">
        <v>1</v>
      </c>
      <c r="M142" s="79">
        <v>4.2</v>
      </c>
      <c r="N142" s="94">
        <v>4.2</v>
      </c>
      <c r="O142" s="63">
        <v>2530</v>
      </c>
      <c r="P142" s="64">
        <f>Table22457891011234567891011121314151617181920212223242526272829303132333438235[[#This Row],[PEMBULATAN]]*O142</f>
        <v>10626</v>
      </c>
    </row>
    <row r="143" spans="1:16" ht="26.25" customHeight="1" x14ac:dyDescent="0.2">
      <c r="A143" s="13"/>
      <c r="B143" s="73"/>
      <c r="C143" s="71" t="s">
        <v>311</v>
      </c>
      <c r="D143" s="76" t="s">
        <v>56</v>
      </c>
      <c r="E143" s="12">
        <v>44516</v>
      </c>
      <c r="F143" s="74" t="s">
        <v>57</v>
      </c>
      <c r="G143" s="12">
        <v>44520</v>
      </c>
      <c r="H143" s="9" t="s">
        <v>4183</v>
      </c>
      <c r="I143" s="15">
        <v>97</v>
      </c>
      <c r="J143" s="15">
        <v>61</v>
      </c>
      <c r="K143" s="15">
        <v>27</v>
      </c>
      <c r="L143" s="15">
        <v>14</v>
      </c>
      <c r="M143" s="79">
        <v>39.939749999999997</v>
      </c>
      <c r="N143" s="94">
        <v>39.939749999999997</v>
      </c>
      <c r="O143" s="63">
        <v>2530</v>
      </c>
      <c r="P143" s="64">
        <f>Table22457891011234567891011121314151617181920212223242526272829303132333438235[[#This Row],[PEMBULATAN]]*O143</f>
        <v>101047.56749999999</v>
      </c>
    </row>
    <row r="144" spans="1:16" ht="26.25" customHeight="1" x14ac:dyDescent="0.2">
      <c r="A144" s="13"/>
      <c r="B144" s="73"/>
      <c r="C144" s="71" t="s">
        <v>312</v>
      </c>
      <c r="D144" s="76" t="s">
        <v>56</v>
      </c>
      <c r="E144" s="12">
        <v>44516</v>
      </c>
      <c r="F144" s="74" t="s">
        <v>57</v>
      </c>
      <c r="G144" s="12">
        <v>44520</v>
      </c>
      <c r="H144" s="9" t="s">
        <v>4183</v>
      </c>
      <c r="I144" s="15">
        <v>60</v>
      </c>
      <c r="J144" s="15">
        <v>40</v>
      </c>
      <c r="K144" s="15">
        <v>23</v>
      </c>
      <c r="L144" s="15">
        <v>5</v>
      </c>
      <c r="M144" s="79">
        <v>13.8</v>
      </c>
      <c r="N144" s="94">
        <v>13.8</v>
      </c>
      <c r="O144" s="63">
        <v>2530</v>
      </c>
      <c r="P144" s="64">
        <f>Table22457891011234567891011121314151617181920212223242526272829303132333438235[[#This Row],[PEMBULATAN]]*O144</f>
        <v>34914</v>
      </c>
    </row>
    <row r="145" spans="1:16" ht="26.25" customHeight="1" x14ac:dyDescent="0.2">
      <c r="A145" s="13"/>
      <c r="B145" s="73"/>
      <c r="C145" s="71" t="s">
        <v>313</v>
      </c>
      <c r="D145" s="76" t="s">
        <v>56</v>
      </c>
      <c r="E145" s="12">
        <v>44516</v>
      </c>
      <c r="F145" s="74" t="s">
        <v>57</v>
      </c>
      <c r="G145" s="12">
        <v>44520</v>
      </c>
      <c r="H145" s="9" t="s">
        <v>4183</v>
      </c>
      <c r="I145" s="15">
        <v>90</v>
      </c>
      <c r="J145" s="15">
        <v>55</v>
      </c>
      <c r="K145" s="15">
        <v>18</v>
      </c>
      <c r="L145" s="15">
        <v>17</v>
      </c>
      <c r="M145" s="79">
        <v>22.274999999999999</v>
      </c>
      <c r="N145" s="94">
        <v>22.274999999999999</v>
      </c>
      <c r="O145" s="63">
        <v>2530</v>
      </c>
      <c r="P145" s="64">
        <f>Table22457891011234567891011121314151617181920212223242526272829303132333438235[[#This Row],[PEMBULATAN]]*O145</f>
        <v>56355.75</v>
      </c>
    </row>
    <row r="146" spans="1:16" ht="26.25" customHeight="1" x14ac:dyDescent="0.2">
      <c r="A146" s="13"/>
      <c r="B146" s="73"/>
      <c r="C146" s="71" t="s">
        <v>314</v>
      </c>
      <c r="D146" s="76" t="s">
        <v>56</v>
      </c>
      <c r="E146" s="12">
        <v>44516</v>
      </c>
      <c r="F146" s="74" t="s">
        <v>57</v>
      </c>
      <c r="G146" s="12">
        <v>44520</v>
      </c>
      <c r="H146" s="9" t="s">
        <v>4183</v>
      </c>
      <c r="I146" s="15">
        <v>110</v>
      </c>
      <c r="J146" s="15">
        <v>50</v>
      </c>
      <c r="K146" s="15">
        <v>30</v>
      </c>
      <c r="L146" s="15">
        <v>13</v>
      </c>
      <c r="M146" s="79">
        <v>41.25</v>
      </c>
      <c r="N146" s="94">
        <v>41.25</v>
      </c>
      <c r="O146" s="63">
        <v>2530</v>
      </c>
      <c r="P146" s="64">
        <f>Table22457891011234567891011121314151617181920212223242526272829303132333438235[[#This Row],[PEMBULATAN]]*O146</f>
        <v>104362.5</v>
      </c>
    </row>
    <row r="147" spans="1:16" ht="26.25" customHeight="1" x14ac:dyDescent="0.2">
      <c r="A147" s="13"/>
      <c r="B147" s="73"/>
      <c r="C147" s="71" t="s">
        <v>315</v>
      </c>
      <c r="D147" s="76" t="s">
        <v>56</v>
      </c>
      <c r="E147" s="12">
        <v>44516</v>
      </c>
      <c r="F147" s="74" t="s">
        <v>57</v>
      </c>
      <c r="G147" s="12">
        <v>44520</v>
      </c>
      <c r="H147" s="9" t="s">
        <v>4183</v>
      </c>
      <c r="I147" s="15">
        <v>87</v>
      </c>
      <c r="J147" s="15">
        <v>50</v>
      </c>
      <c r="K147" s="15">
        <v>38</v>
      </c>
      <c r="L147" s="15">
        <v>39</v>
      </c>
      <c r="M147" s="79">
        <v>41.325000000000003</v>
      </c>
      <c r="N147" s="94">
        <v>42</v>
      </c>
      <c r="O147" s="63">
        <v>2530</v>
      </c>
      <c r="P147" s="64">
        <f>Table22457891011234567891011121314151617181920212223242526272829303132333438235[[#This Row],[PEMBULATAN]]*O147</f>
        <v>106260</v>
      </c>
    </row>
    <row r="148" spans="1:16" ht="26.25" customHeight="1" x14ac:dyDescent="0.2">
      <c r="A148" s="13"/>
      <c r="B148" s="73"/>
      <c r="C148" s="71" t="s">
        <v>316</v>
      </c>
      <c r="D148" s="76" t="s">
        <v>56</v>
      </c>
      <c r="E148" s="12">
        <v>44516</v>
      </c>
      <c r="F148" s="74" t="s">
        <v>57</v>
      </c>
      <c r="G148" s="12">
        <v>44520</v>
      </c>
      <c r="H148" s="9" t="s">
        <v>4183</v>
      </c>
      <c r="I148" s="15">
        <v>107</v>
      </c>
      <c r="J148" s="15">
        <v>60</v>
      </c>
      <c r="K148" s="15">
        <v>30</v>
      </c>
      <c r="L148" s="15">
        <v>6</v>
      </c>
      <c r="M148" s="79">
        <v>48.15</v>
      </c>
      <c r="N148" s="94">
        <v>48.15</v>
      </c>
      <c r="O148" s="63">
        <v>2530</v>
      </c>
      <c r="P148" s="64">
        <f>Table22457891011234567891011121314151617181920212223242526272829303132333438235[[#This Row],[PEMBULATAN]]*O148</f>
        <v>121819.5</v>
      </c>
    </row>
    <row r="149" spans="1:16" ht="26.25" customHeight="1" x14ac:dyDescent="0.2">
      <c r="A149" s="13"/>
      <c r="B149" s="73"/>
      <c r="C149" s="71" t="s">
        <v>317</v>
      </c>
      <c r="D149" s="76" t="s">
        <v>56</v>
      </c>
      <c r="E149" s="12">
        <v>44516</v>
      </c>
      <c r="F149" s="74" t="s">
        <v>57</v>
      </c>
      <c r="G149" s="12">
        <v>44520</v>
      </c>
      <c r="H149" s="9" t="s">
        <v>4183</v>
      </c>
      <c r="I149" s="15">
        <v>62</v>
      </c>
      <c r="J149" s="15">
        <v>40</v>
      </c>
      <c r="K149" s="15">
        <v>13</v>
      </c>
      <c r="L149" s="15">
        <v>6</v>
      </c>
      <c r="M149" s="79">
        <v>8.06</v>
      </c>
      <c r="N149" s="94">
        <v>8.06</v>
      </c>
      <c r="O149" s="63">
        <v>2530</v>
      </c>
      <c r="P149" s="64">
        <f>Table22457891011234567891011121314151617181920212223242526272829303132333438235[[#This Row],[PEMBULATAN]]*O149</f>
        <v>20391.800000000003</v>
      </c>
    </row>
    <row r="150" spans="1:16" ht="26.25" customHeight="1" x14ac:dyDescent="0.2">
      <c r="A150" s="13"/>
      <c r="B150" s="73"/>
      <c r="C150" s="71" t="s">
        <v>318</v>
      </c>
      <c r="D150" s="76" t="s">
        <v>56</v>
      </c>
      <c r="E150" s="12">
        <v>44516</v>
      </c>
      <c r="F150" s="74" t="s">
        <v>57</v>
      </c>
      <c r="G150" s="12">
        <v>44520</v>
      </c>
      <c r="H150" s="9" t="s">
        <v>4183</v>
      </c>
      <c r="I150" s="15">
        <v>86</v>
      </c>
      <c r="J150" s="15">
        <v>60</v>
      </c>
      <c r="K150" s="15">
        <v>27</v>
      </c>
      <c r="L150" s="15">
        <v>12</v>
      </c>
      <c r="M150" s="79">
        <v>34.83</v>
      </c>
      <c r="N150" s="94">
        <v>34.83</v>
      </c>
      <c r="O150" s="63">
        <v>2530</v>
      </c>
      <c r="P150" s="64">
        <f>Table22457891011234567891011121314151617181920212223242526272829303132333438235[[#This Row],[PEMBULATAN]]*O150</f>
        <v>88119.9</v>
      </c>
    </row>
    <row r="151" spans="1:16" ht="26.25" customHeight="1" x14ac:dyDescent="0.2">
      <c r="A151" s="13"/>
      <c r="B151" s="73"/>
      <c r="C151" s="71" t="s">
        <v>319</v>
      </c>
      <c r="D151" s="76" t="s">
        <v>56</v>
      </c>
      <c r="E151" s="12">
        <v>44516</v>
      </c>
      <c r="F151" s="74" t="s">
        <v>57</v>
      </c>
      <c r="G151" s="12">
        <v>44520</v>
      </c>
      <c r="H151" s="9" t="s">
        <v>4183</v>
      </c>
      <c r="I151" s="15">
        <v>100</v>
      </c>
      <c r="J151" s="15">
        <v>60</v>
      </c>
      <c r="K151" s="15">
        <v>48</v>
      </c>
      <c r="L151" s="15">
        <v>16</v>
      </c>
      <c r="M151" s="79">
        <v>72</v>
      </c>
      <c r="N151" s="94">
        <v>72</v>
      </c>
      <c r="O151" s="63">
        <v>2530</v>
      </c>
      <c r="P151" s="64">
        <f>Table22457891011234567891011121314151617181920212223242526272829303132333438235[[#This Row],[PEMBULATAN]]*O151</f>
        <v>182160</v>
      </c>
    </row>
    <row r="152" spans="1:16" ht="26.25" customHeight="1" x14ac:dyDescent="0.2">
      <c r="A152" s="13"/>
      <c r="B152" s="73"/>
      <c r="C152" s="71" t="s">
        <v>320</v>
      </c>
      <c r="D152" s="76" t="s">
        <v>56</v>
      </c>
      <c r="E152" s="12">
        <v>44516</v>
      </c>
      <c r="F152" s="74" t="s">
        <v>57</v>
      </c>
      <c r="G152" s="12">
        <v>44520</v>
      </c>
      <c r="H152" s="9" t="s">
        <v>4183</v>
      </c>
      <c r="I152" s="15">
        <v>56</v>
      </c>
      <c r="J152" s="15">
        <v>48</v>
      </c>
      <c r="K152" s="15">
        <v>14</v>
      </c>
      <c r="L152" s="15">
        <v>5</v>
      </c>
      <c r="M152" s="79">
        <v>9.4079999999999995</v>
      </c>
      <c r="N152" s="94">
        <v>10</v>
      </c>
      <c r="O152" s="63">
        <v>2530</v>
      </c>
      <c r="P152" s="64">
        <f>Table22457891011234567891011121314151617181920212223242526272829303132333438235[[#This Row],[PEMBULATAN]]*O152</f>
        <v>25300</v>
      </c>
    </row>
    <row r="153" spans="1:16" ht="26.25" customHeight="1" x14ac:dyDescent="0.2">
      <c r="A153" s="13"/>
      <c r="B153" s="73"/>
      <c r="C153" s="71" t="s">
        <v>321</v>
      </c>
      <c r="D153" s="76" t="s">
        <v>56</v>
      </c>
      <c r="E153" s="12">
        <v>44516</v>
      </c>
      <c r="F153" s="74" t="s">
        <v>57</v>
      </c>
      <c r="G153" s="12">
        <v>44520</v>
      </c>
      <c r="H153" s="9" t="s">
        <v>4183</v>
      </c>
      <c r="I153" s="15">
        <v>85</v>
      </c>
      <c r="J153" s="15">
        <v>62</v>
      </c>
      <c r="K153" s="15">
        <v>30</v>
      </c>
      <c r="L153" s="15">
        <v>12</v>
      </c>
      <c r="M153" s="79">
        <v>39.524999999999999</v>
      </c>
      <c r="N153" s="94">
        <v>39.524999999999999</v>
      </c>
      <c r="O153" s="63">
        <v>2530</v>
      </c>
      <c r="P153" s="64">
        <f>Table22457891011234567891011121314151617181920212223242526272829303132333438235[[#This Row],[PEMBULATAN]]*O153</f>
        <v>99998.25</v>
      </c>
    </row>
    <row r="154" spans="1:16" ht="26.25" customHeight="1" x14ac:dyDescent="0.2">
      <c r="A154" s="13"/>
      <c r="B154" s="73"/>
      <c r="C154" s="71" t="s">
        <v>322</v>
      </c>
      <c r="D154" s="76" t="s">
        <v>56</v>
      </c>
      <c r="E154" s="12">
        <v>44516</v>
      </c>
      <c r="F154" s="74" t="s">
        <v>57</v>
      </c>
      <c r="G154" s="12">
        <v>44520</v>
      </c>
      <c r="H154" s="9" t="s">
        <v>4183</v>
      </c>
      <c r="I154" s="15">
        <v>52</v>
      </c>
      <c r="J154" s="15">
        <v>42</v>
      </c>
      <c r="K154" s="15">
        <v>17</v>
      </c>
      <c r="L154" s="15">
        <v>5</v>
      </c>
      <c r="M154" s="79">
        <v>9.282</v>
      </c>
      <c r="N154" s="94">
        <v>9.282</v>
      </c>
      <c r="O154" s="63">
        <v>2530</v>
      </c>
      <c r="P154" s="64">
        <f>Table22457891011234567891011121314151617181920212223242526272829303132333438235[[#This Row],[PEMBULATAN]]*O154</f>
        <v>23483.46</v>
      </c>
    </row>
    <row r="155" spans="1:16" ht="26.25" customHeight="1" x14ac:dyDescent="0.2">
      <c r="A155" s="13"/>
      <c r="B155" s="73"/>
      <c r="C155" s="71" t="s">
        <v>323</v>
      </c>
      <c r="D155" s="76" t="s">
        <v>56</v>
      </c>
      <c r="E155" s="12">
        <v>44516</v>
      </c>
      <c r="F155" s="74" t="s">
        <v>57</v>
      </c>
      <c r="G155" s="12">
        <v>44520</v>
      </c>
      <c r="H155" s="9" t="s">
        <v>4183</v>
      </c>
      <c r="I155" s="15">
        <v>92</v>
      </c>
      <c r="J155" s="15">
        <v>50</v>
      </c>
      <c r="K155" s="15">
        <v>35</v>
      </c>
      <c r="L155" s="15">
        <v>12</v>
      </c>
      <c r="M155" s="79">
        <v>40.25</v>
      </c>
      <c r="N155" s="94">
        <v>40.25</v>
      </c>
      <c r="O155" s="63">
        <v>2530</v>
      </c>
      <c r="P155" s="64">
        <f>Table22457891011234567891011121314151617181920212223242526272829303132333438235[[#This Row],[PEMBULATAN]]*O155</f>
        <v>101832.5</v>
      </c>
    </row>
    <row r="156" spans="1:16" ht="26.25" customHeight="1" x14ac:dyDescent="0.2">
      <c r="A156" s="13"/>
      <c r="B156" s="73"/>
      <c r="C156" s="71" t="s">
        <v>324</v>
      </c>
      <c r="D156" s="76" t="s">
        <v>56</v>
      </c>
      <c r="E156" s="12">
        <v>44516</v>
      </c>
      <c r="F156" s="74" t="s">
        <v>57</v>
      </c>
      <c r="G156" s="12">
        <v>44520</v>
      </c>
      <c r="H156" s="9" t="s">
        <v>4183</v>
      </c>
      <c r="I156" s="15">
        <v>93</v>
      </c>
      <c r="J156" s="15">
        <v>55</v>
      </c>
      <c r="K156" s="15">
        <v>35</v>
      </c>
      <c r="L156" s="15">
        <v>26</v>
      </c>
      <c r="M156" s="79">
        <v>44.756250000000001</v>
      </c>
      <c r="N156" s="94">
        <v>44.756250000000001</v>
      </c>
      <c r="O156" s="63">
        <v>2530</v>
      </c>
      <c r="P156" s="64">
        <f>Table22457891011234567891011121314151617181920212223242526272829303132333438235[[#This Row],[PEMBULATAN]]*O156</f>
        <v>113233.3125</v>
      </c>
    </row>
    <row r="157" spans="1:16" ht="26.25" customHeight="1" x14ac:dyDescent="0.2">
      <c r="A157" s="13"/>
      <c r="B157" s="73"/>
      <c r="C157" s="71" t="s">
        <v>325</v>
      </c>
      <c r="D157" s="76" t="s">
        <v>56</v>
      </c>
      <c r="E157" s="12">
        <v>44516</v>
      </c>
      <c r="F157" s="74" t="s">
        <v>57</v>
      </c>
      <c r="G157" s="12">
        <v>44520</v>
      </c>
      <c r="H157" s="9" t="s">
        <v>4183</v>
      </c>
      <c r="I157" s="15">
        <v>87</v>
      </c>
      <c r="J157" s="15">
        <v>52</v>
      </c>
      <c r="K157" s="15">
        <v>22</v>
      </c>
      <c r="L157" s="15">
        <v>17</v>
      </c>
      <c r="M157" s="79">
        <v>24.882000000000001</v>
      </c>
      <c r="N157" s="94">
        <v>24.882000000000001</v>
      </c>
      <c r="O157" s="63">
        <v>2530</v>
      </c>
      <c r="P157" s="64">
        <f>Table22457891011234567891011121314151617181920212223242526272829303132333438235[[#This Row],[PEMBULATAN]]*O157</f>
        <v>62951.460000000006</v>
      </c>
    </row>
    <row r="158" spans="1:16" ht="26.25" customHeight="1" x14ac:dyDescent="0.2">
      <c r="A158" s="13"/>
      <c r="B158" s="73"/>
      <c r="C158" s="71" t="s">
        <v>326</v>
      </c>
      <c r="D158" s="76" t="s">
        <v>56</v>
      </c>
      <c r="E158" s="12">
        <v>44516</v>
      </c>
      <c r="F158" s="74" t="s">
        <v>57</v>
      </c>
      <c r="G158" s="12">
        <v>44520</v>
      </c>
      <c r="H158" s="9" t="s">
        <v>4183</v>
      </c>
      <c r="I158" s="15">
        <v>90</v>
      </c>
      <c r="J158" s="15">
        <v>52</v>
      </c>
      <c r="K158" s="15">
        <v>22</v>
      </c>
      <c r="L158" s="15">
        <v>8</v>
      </c>
      <c r="M158" s="79">
        <v>25.74</v>
      </c>
      <c r="N158" s="94">
        <v>25.74</v>
      </c>
      <c r="O158" s="63">
        <v>2530</v>
      </c>
      <c r="P158" s="64">
        <f>Table22457891011234567891011121314151617181920212223242526272829303132333438235[[#This Row],[PEMBULATAN]]*O158</f>
        <v>65122.2</v>
      </c>
    </row>
    <row r="159" spans="1:16" ht="26.25" customHeight="1" x14ac:dyDescent="0.2">
      <c r="A159" s="13"/>
      <c r="B159" s="73"/>
      <c r="C159" s="71" t="s">
        <v>327</v>
      </c>
      <c r="D159" s="76" t="s">
        <v>56</v>
      </c>
      <c r="E159" s="12">
        <v>44516</v>
      </c>
      <c r="F159" s="74" t="s">
        <v>57</v>
      </c>
      <c r="G159" s="12">
        <v>44520</v>
      </c>
      <c r="H159" s="9" t="s">
        <v>4183</v>
      </c>
      <c r="I159" s="15">
        <v>80</v>
      </c>
      <c r="J159" s="15">
        <v>60</v>
      </c>
      <c r="K159" s="15">
        <v>32</v>
      </c>
      <c r="L159" s="15">
        <v>8</v>
      </c>
      <c r="M159" s="79">
        <v>38.4</v>
      </c>
      <c r="N159" s="94">
        <v>39</v>
      </c>
      <c r="O159" s="63">
        <v>2530</v>
      </c>
      <c r="P159" s="64">
        <f>Table22457891011234567891011121314151617181920212223242526272829303132333438235[[#This Row],[PEMBULATAN]]*O159</f>
        <v>98670</v>
      </c>
    </row>
    <row r="160" spans="1:16" ht="26.25" customHeight="1" x14ac:dyDescent="0.2">
      <c r="A160" s="13"/>
      <c r="B160" s="73"/>
      <c r="C160" s="71" t="s">
        <v>328</v>
      </c>
      <c r="D160" s="76" t="s">
        <v>56</v>
      </c>
      <c r="E160" s="12">
        <v>44516</v>
      </c>
      <c r="F160" s="74" t="s">
        <v>57</v>
      </c>
      <c r="G160" s="12">
        <v>44520</v>
      </c>
      <c r="H160" s="9" t="s">
        <v>4183</v>
      </c>
      <c r="I160" s="15">
        <v>94</v>
      </c>
      <c r="J160" s="15">
        <v>68</v>
      </c>
      <c r="K160" s="15">
        <v>37</v>
      </c>
      <c r="L160" s="15">
        <v>21</v>
      </c>
      <c r="M160" s="79">
        <v>59.125999999999998</v>
      </c>
      <c r="N160" s="94">
        <v>59.125999999999998</v>
      </c>
      <c r="O160" s="63">
        <v>2530</v>
      </c>
      <c r="P160" s="64">
        <f>Table22457891011234567891011121314151617181920212223242526272829303132333438235[[#This Row],[PEMBULATAN]]*O160</f>
        <v>149588.78</v>
      </c>
    </row>
    <row r="161" spans="1:16" ht="26.25" customHeight="1" x14ac:dyDescent="0.2">
      <c r="A161" s="13"/>
      <c r="B161" s="73"/>
      <c r="C161" s="71" t="s">
        <v>329</v>
      </c>
      <c r="D161" s="76" t="s">
        <v>56</v>
      </c>
      <c r="E161" s="12">
        <v>44516</v>
      </c>
      <c r="F161" s="74" t="s">
        <v>57</v>
      </c>
      <c r="G161" s="12">
        <v>44520</v>
      </c>
      <c r="H161" s="9" t="s">
        <v>4183</v>
      </c>
      <c r="I161" s="15">
        <v>102</v>
      </c>
      <c r="J161" s="15">
        <v>80</v>
      </c>
      <c r="K161" s="15">
        <v>32</v>
      </c>
      <c r="L161" s="15">
        <v>20</v>
      </c>
      <c r="M161" s="79">
        <v>65.28</v>
      </c>
      <c r="N161" s="94">
        <v>65.28</v>
      </c>
      <c r="O161" s="63">
        <v>2530</v>
      </c>
      <c r="P161" s="64">
        <f>Table22457891011234567891011121314151617181920212223242526272829303132333438235[[#This Row],[PEMBULATAN]]*O161</f>
        <v>165158.39999999999</v>
      </c>
    </row>
    <row r="162" spans="1:16" ht="26.25" customHeight="1" x14ac:dyDescent="0.2">
      <c r="A162" s="13"/>
      <c r="B162" s="73"/>
      <c r="C162" s="71" t="s">
        <v>330</v>
      </c>
      <c r="D162" s="76" t="s">
        <v>56</v>
      </c>
      <c r="E162" s="12">
        <v>44516</v>
      </c>
      <c r="F162" s="74" t="s">
        <v>57</v>
      </c>
      <c r="G162" s="12">
        <v>44520</v>
      </c>
      <c r="H162" s="9" t="s">
        <v>4183</v>
      </c>
      <c r="I162" s="15">
        <v>85</v>
      </c>
      <c r="J162" s="15">
        <v>52</v>
      </c>
      <c r="K162" s="15">
        <v>30</v>
      </c>
      <c r="L162" s="15">
        <v>8</v>
      </c>
      <c r="M162" s="79">
        <v>33.15</v>
      </c>
      <c r="N162" s="94">
        <v>33.15</v>
      </c>
      <c r="O162" s="63">
        <v>2530</v>
      </c>
      <c r="P162" s="64">
        <f>Table22457891011234567891011121314151617181920212223242526272829303132333438235[[#This Row],[PEMBULATAN]]*O162</f>
        <v>83869.5</v>
      </c>
    </row>
    <row r="163" spans="1:16" ht="26.25" customHeight="1" x14ac:dyDescent="0.2">
      <c r="A163" s="13"/>
      <c r="B163" s="73"/>
      <c r="C163" s="71" t="s">
        <v>331</v>
      </c>
      <c r="D163" s="76" t="s">
        <v>56</v>
      </c>
      <c r="E163" s="12">
        <v>44516</v>
      </c>
      <c r="F163" s="74" t="s">
        <v>57</v>
      </c>
      <c r="G163" s="12">
        <v>44520</v>
      </c>
      <c r="H163" s="9" t="s">
        <v>4183</v>
      </c>
      <c r="I163" s="15">
        <v>100</v>
      </c>
      <c r="J163" s="15">
        <v>60</v>
      </c>
      <c r="K163" s="15">
        <v>33</v>
      </c>
      <c r="L163" s="15">
        <v>13</v>
      </c>
      <c r="M163" s="79">
        <v>49.5</v>
      </c>
      <c r="N163" s="94">
        <v>49.5</v>
      </c>
      <c r="O163" s="63">
        <v>2530</v>
      </c>
      <c r="P163" s="64">
        <f>Table22457891011234567891011121314151617181920212223242526272829303132333438235[[#This Row],[PEMBULATAN]]*O163</f>
        <v>125235</v>
      </c>
    </row>
    <row r="164" spans="1:16" ht="26.25" customHeight="1" x14ac:dyDescent="0.2">
      <c r="A164" s="13"/>
      <c r="B164" s="73"/>
      <c r="C164" s="71" t="s">
        <v>332</v>
      </c>
      <c r="D164" s="76" t="s">
        <v>56</v>
      </c>
      <c r="E164" s="12">
        <v>44516</v>
      </c>
      <c r="F164" s="74" t="s">
        <v>57</v>
      </c>
      <c r="G164" s="12">
        <v>44520</v>
      </c>
      <c r="H164" s="9" t="s">
        <v>4183</v>
      </c>
      <c r="I164" s="15">
        <v>80</v>
      </c>
      <c r="J164" s="15">
        <v>63</v>
      </c>
      <c r="K164" s="15">
        <v>31</v>
      </c>
      <c r="L164" s="15">
        <v>25</v>
      </c>
      <c r="M164" s="79">
        <v>39.06</v>
      </c>
      <c r="N164" s="94">
        <v>39.06</v>
      </c>
      <c r="O164" s="63">
        <v>2530</v>
      </c>
      <c r="P164" s="64">
        <f>Table22457891011234567891011121314151617181920212223242526272829303132333438235[[#This Row],[PEMBULATAN]]*O164</f>
        <v>98821.8</v>
      </c>
    </row>
    <row r="165" spans="1:16" ht="26.25" customHeight="1" x14ac:dyDescent="0.2">
      <c r="A165" s="13"/>
      <c r="B165" s="73"/>
      <c r="C165" s="71" t="s">
        <v>333</v>
      </c>
      <c r="D165" s="76" t="s">
        <v>56</v>
      </c>
      <c r="E165" s="12">
        <v>44516</v>
      </c>
      <c r="F165" s="74" t="s">
        <v>57</v>
      </c>
      <c r="G165" s="12">
        <v>44520</v>
      </c>
      <c r="H165" s="9" t="s">
        <v>4183</v>
      </c>
      <c r="I165" s="15">
        <v>95</v>
      </c>
      <c r="J165" s="15">
        <v>63</v>
      </c>
      <c r="K165" s="15">
        <v>26</v>
      </c>
      <c r="L165" s="15">
        <v>12</v>
      </c>
      <c r="M165" s="79">
        <v>38.902500000000003</v>
      </c>
      <c r="N165" s="94">
        <v>38.902500000000003</v>
      </c>
      <c r="O165" s="63">
        <v>2530</v>
      </c>
      <c r="P165" s="64">
        <f>Table22457891011234567891011121314151617181920212223242526272829303132333438235[[#This Row],[PEMBULATAN]]*O165</f>
        <v>98423.325000000012</v>
      </c>
    </row>
    <row r="166" spans="1:16" ht="26.25" customHeight="1" x14ac:dyDescent="0.2">
      <c r="A166" s="13"/>
      <c r="B166" s="73"/>
      <c r="C166" s="71" t="s">
        <v>334</v>
      </c>
      <c r="D166" s="76" t="s">
        <v>56</v>
      </c>
      <c r="E166" s="12">
        <v>44516</v>
      </c>
      <c r="F166" s="74" t="s">
        <v>57</v>
      </c>
      <c r="G166" s="12">
        <v>44520</v>
      </c>
      <c r="H166" s="9" t="s">
        <v>4183</v>
      </c>
      <c r="I166" s="15">
        <v>98</v>
      </c>
      <c r="J166" s="15">
        <v>64</v>
      </c>
      <c r="K166" s="15">
        <v>27</v>
      </c>
      <c r="L166" s="15">
        <v>31</v>
      </c>
      <c r="M166" s="79">
        <v>42.335999999999999</v>
      </c>
      <c r="N166" s="94">
        <v>43</v>
      </c>
      <c r="O166" s="63">
        <v>2530</v>
      </c>
      <c r="P166" s="64">
        <f>Table22457891011234567891011121314151617181920212223242526272829303132333438235[[#This Row],[PEMBULATAN]]*O166</f>
        <v>108790</v>
      </c>
    </row>
    <row r="167" spans="1:16" ht="26.25" customHeight="1" x14ac:dyDescent="0.2">
      <c r="A167" s="13"/>
      <c r="B167" s="73"/>
      <c r="C167" s="71" t="s">
        <v>335</v>
      </c>
      <c r="D167" s="76" t="s">
        <v>56</v>
      </c>
      <c r="E167" s="12">
        <v>44516</v>
      </c>
      <c r="F167" s="74" t="s">
        <v>57</v>
      </c>
      <c r="G167" s="12">
        <v>44520</v>
      </c>
      <c r="H167" s="9" t="s">
        <v>4183</v>
      </c>
      <c r="I167" s="15">
        <v>206</v>
      </c>
      <c r="J167" s="15">
        <v>11</v>
      </c>
      <c r="K167" s="15">
        <v>11</v>
      </c>
      <c r="L167" s="15">
        <v>15</v>
      </c>
      <c r="M167" s="79">
        <v>6.2314999999999996</v>
      </c>
      <c r="N167" s="94">
        <v>15</v>
      </c>
      <c r="O167" s="63">
        <v>2530</v>
      </c>
      <c r="P167" s="64">
        <f>Table22457891011234567891011121314151617181920212223242526272829303132333438235[[#This Row],[PEMBULATAN]]*O167</f>
        <v>37950</v>
      </c>
    </row>
    <row r="168" spans="1:16" ht="26.25" customHeight="1" x14ac:dyDescent="0.2">
      <c r="A168" s="13"/>
      <c r="B168" s="73"/>
      <c r="C168" s="71" t="s">
        <v>336</v>
      </c>
      <c r="D168" s="76" t="s">
        <v>56</v>
      </c>
      <c r="E168" s="12">
        <v>44516</v>
      </c>
      <c r="F168" s="74" t="s">
        <v>57</v>
      </c>
      <c r="G168" s="12">
        <v>44520</v>
      </c>
      <c r="H168" s="9" t="s">
        <v>4183</v>
      </c>
      <c r="I168" s="15">
        <v>101</v>
      </c>
      <c r="J168" s="15">
        <v>62</v>
      </c>
      <c r="K168" s="15">
        <v>27</v>
      </c>
      <c r="L168" s="15">
        <v>17</v>
      </c>
      <c r="M168" s="79">
        <v>42.268500000000003</v>
      </c>
      <c r="N168" s="94">
        <v>42.268500000000003</v>
      </c>
      <c r="O168" s="63">
        <v>2530</v>
      </c>
      <c r="P168" s="64">
        <f>Table22457891011234567891011121314151617181920212223242526272829303132333438235[[#This Row],[PEMBULATAN]]*O168</f>
        <v>106939.30500000001</v>
      </c>
    </row>
    <row r="169" spans="1:16" ht="26.25" customHeight="1" x14ac:dyDescent="0.2">
      <c r="A169" s="13"/>
      <c r="B169" s="73"/>
      <c r="C169" s="71" t="s">
        <v>337</v>
      </c>
      <c r="D169" s="76" t="s">
        <v>56</v>
      </c>
      <c r="E169" s="12">
        <v>44516</v>
      </c>
      <c r="F169" s="74" t="s">
        <v>57</v>
      </c>
      <c r="G169" s="12">
        <v>44520</v>
      </c>
      <c r="H169" s="9" t="s">
        <v>4183</v>
      </c>
      <c r="I169" s="15">
        <v>102</v>
      </c>
      <c r="J169" s="15">
        <v>54</v>
      </c>
      <c r="K169" s="15">
        <v>38</v>
      </c>
      <c r="L169" s="15">
        <v>14</v>
      </c>
      <c r="M169" s="79">
        <v>52.326000000000001</v>
      </c>
      <c r="N169" s="94">
        <v>53</v>
      </c>
      <c r="O169" s="63">
        <v>2530</v>
      </c>
      <c r="P169" s="64">
        <f>Table22457891011234567891011121314151617181920212223242526272829303132333438235[[#This Row],[PEMBULATAN]]*O169</f>
        <v>134090</v>
      </c>
    </row>
    <row r="170" spans="1:16" ht="26.25" customHeight="1" x14ac:dyDescent="0.2">
      <c r="A170" s="13"/>
      <c r="B170" s="73"/>
      <c r="C170" s="71" t="s">
        <v>338</v>
      </c>
      <c r="D170" s="76" t="s">
        <v>56</v>
      </c>
      <c r="E170" s="12">
        <v>44516</v>
      </c>
      <c r="F170" s="74" t="s">
        <v>57</v>
      </c>
      <c r="G170" s="12">
        <v>44520</v>
      </c>
      <c r="H170" s="9" t="s">
        <v>4183</v>
      </c>
      <c r="I170" s="15">
        <v>89</v>
      </c>
      <c r="J170" s="15">
        <v>36</v>
      </c>
      <c r="K170" s="15">
        <v>31</v>
      </c>
      <c r="L170" s="15">
        <v>7</v>
      </c>
      <c r="M170" s="79">
        <v>24.831</v>
      </c>
      <c r="N170" s="94">
        <v>24.831</v>
      </c>
      <c r="O170" s="63">
        <v>2530</v>
      </c>
      <c r="P170" s="64">
        <f>Table22457891011234567891011121314151617181920212223242526272829303132333438235[[#This Row],[PEMBULATAN]]*O170</f>
        <v>62822.43</v>
      </c>
    </row>
    <row r="171" spans="1:16" ht="26.25" customHeight="1" x14ac:dyDescent="0.2">
      <c r="A171" s="13"/>
      <c r="B171" s="73"/>
      <c r="C171" s="71" t="s">
        <v>339</v>
      </c>
      <c r="D171" s="76" t="s">
        <v>56</v>
      </c>
      <c r="E171" s="12">
        <v>44516</v>
      </c>
      <c r="F171" s="74" t="s">
        <v>57</v>
      </c>
      <c r="G171" s="12">
        <v>44520</v>
      </c>
      <c r="H171" s="9" t="s">
        <v>4183</v>
      </c>
      <c r="I171" s="15">
        <v>136</v>
      </c>
      <c r="J171" s="15">
        <v>34</v>
      </c>
      <c r="K171" s="15">
        <v>32</v>
      </c>
      <c r="L171" s="15">
        <v>12</v>
      </c>
      <c r="M171" s="79">
        <v>36.991999999999997</v>
      </c>
      <c r="N171" s="94">
        <v>36.991999999999997</v>
      </c>
      <c r="O171" s="63">
        <v>2530</v>
      </c>
      <c r="P171" s="64">
        <f>Table22457891011234567891011121314151617181920212223242526272829303132333438235[[#This Row],[PEMBULATAN]]*O171</f>
        <v>93589.759999999995</v>
      </c>
    </row>
    <row r="172" spans="1:16" ht="26.25" customHeight="1" x14ac:dyDescent="0.2">
      <c r="A172" s="13"/>
      <c r="B172" s="73"/>
      <c r="C172" s="71" t="s">
        <v>340</v>
      </c>
      <c r="D172" s="76" t="s">
        <v>56</v>
      </c>
      <c r="E172" s="12">
        <v>44516</v>
      </c>
      <c r="F172" s="74" t="s">
        <v>57</v>
      </c>
      <c r="G172" s="12">
        <v>44520</v>
      </c>
      <c r="H172" s="9" t="s">
        <v>4183</v>
      </c>
      <c r="I172" s="15">
        <v>77</v>
      </c>
      <c r="J172" s="15">
        <v>83</v>
      </c>
      <c r="K172" s="15">
        <v>22</v>
      </c>
      <c r="L172" s="15">
        <v>5</v>
      </c>
      <c r="M172" s="79">
        <v>35.150500000000001</v>
      </c>
      <c r="N172" s="94">
        <v>35.150500000000001</v>
      </c>
      <c r="O172" s="63">
        <v>2530</v>
      </c>
      <c r="P172" s="64">
        <f>Table22457891011234567891011121314151617181920212223242526272829303132333438235[[#This Row],[PEMBULATAN]]*O172</f>
        <v>88930.764999999999</v>
      </c>
    </row>
    <row r="173" spans="1:16" ht="26.25" customHeight="1" x14ac:dyDescent="0.2">
      <c r="A173" s="13"/>
      <c r="B173" s="73"/>
      <c r="C173" s="71" t="s">
        <v>341</v>
      </c>
      <c r="D173" s="76" t="s">
        <v>56</v>
      </c>
      <c r="E173" s="12">
        <v>44516</v>
      </c>
      <c r="F173" s="74" t="s">
        <v>57</v>
      </c>
      <c r="G173" s="12">
        <v>44520</v>
      </c>
      <c r="H173" s="9" t="s">
        <v>4183</v>
      </c>
      <c r="I173" s="15">
        <v>112</v>
      </c>
      <c r="J173" s="15">
        <v>21</v>
      </c>
      <c r="K173" s="15">
        <v>10</v>
      </c>
      <c r="L173" s="15">
        <v>8</v>
      </c>
      <c r="M173" s="79">
        <v>5.88</v>
      </c>
      <c r="N173" s="94">
        <v>8</v>
      </c>
      <c r="O173" s="63">
        <v>2530</v>
      </c>
      <c r="P173" s="64">
        <f>Table22457891011234567891011121314151617181920212223242526272829303132333438235[[#This Row],[PEMBULATAN]]*O173</f>
        <v>20240</v>
      </c>
    </row>
    <row r="174" spans="1:16" ht="26.25" customHeight="1" x14ac:dyDescent="0.2">
      <c r="A174" s="13"/>
      <c r="B174" s="73"/>
      <c r="C174" s="71" t="s">
        <v>342</v>
      </c>
      <c r="D174" s="76" t="s">
        <v>56</v>
      </c>
      <c r="E174" s="12">
        <v>44516</v>
      </c>
      <c r="F174" s="74" t="s">
        <v>57</v>
      </c>
      <c r="G174" s="12">
        <v>44520</v>
      </c>
      <c r="H174" s="9" t="s">
        <v>4183</v>
      </c>
      <c r="I174" s="15">
        <v>111</v>
      </c>
      <c r="J174" s="15">
        <v>6</v>
      </c>
      <c r="K174" s="15">
        <v>6</v>
      </c>
      <c r="L174" s="15">
        <v>1</v>
      </c>
      <c r="M174" s="79">
        <v>0.999</v>
      </c>
      <c r="N174" s="94">
        <v>1</v>
      </c>
      <c r="O174" s="63">
        <v>2530</v>
      </c>
      <c r="P174" s="64">
        <f>Table22457891011234567891011121314151617181920212223242526272829303132333438235[[#This Row],[PEMBULATAN]]*O174</f>
        <v>2530</v>
      </c>
    </row>
    <row r="175" spans="1:16" ht="26.25" customHeight="1" x14ac:dyDescent="0.2">
      <c r="A175" s="13"/>
      <c r="B175" s="73"/>
      <c r="C175" s="71" t="s">
        <v>343</v>
      </c>
      <c r="D175" s="76" t="s">
        <v>56</v>
      </c>
      <c r="E175" s="12">
        <v>44516</v>
      </c>
      <c r="F175" s="74" t="s">
        <v>57</v>
      </c>
      <c r="G175" s="12">
        <v>44520</v>
      </c>
      <c r="H175" s="9" t="s">
        <v>4183</v>
      </c>
      <c r="I175" s="15">
        <v>59</v>
      </c>
      <c r="J175" s="15">
        <v>24</v>
      </c>
      <c r="K175" s="15">
        <v>21</v>
      </c>
      <c r="L175" s="15">
        <v>5</v>
      </c>
      <c r="M175" s="79">
        <v>7.4340000000000002</v>
      </c>
      <c r="N175" s="94">
        <v>8</v>
      </c>
      <c r="O175" s="63">
        <v>2530</v>
      </c>
      <c r="P175" s="64">
        <f>Table22457891011234567891011121314151617181920212223242526272829303132333438235[[#This Row],[PEMBULATAN]]*O175</f>
        <v>20240</v>
      </c>
    </row>
    <row r="176" spans="1:16" ht="26.25" customHeight="1" x14ac:dyDescent="0.2">
      <c r="A176" s="13"/>
      <c r="B176" s="73"/>
      <c r="C176" s="71" t="s">
        <v>344</v>
      </c>
      <c r="D176" s="76" t="s">
        <v>56</v>
      </c>
      <c r="E176" s="12">
        <v>44516</v>
      </c>
      <c r="F176" s="74" t="s">
        <v>57</v>
      </c>
      <c r="G176" s="12">
        <v>44520</v>
      </c>
      <c r="H176" s="9" t="s">
        <v>4183</v>
      </c>
      <c r="I176" s="15">
        <v>111</v>
      </c>
      <c r="J176" s="15">
        <v>8</v>
      </c>
      <c r="K176" s="15">
        <v>8</v>
      </c>
      <c r="L176" s="15">
        <v>3</v>
      </c>
      <c r="M176" s="79">
        <v>1.776</v>
      </c>
      <c r="N176" s="94">
        <v>3</v>
      </c>
      <c r="O176" s="63">
        <v>2530</v>
      </c>
      <c r="P176" s="64">
        <f>Table22457891011234567891011121314151617181920212223242526272829303132333438235[[#This Row],[PEMBULATAN]]*O176</f>
        <v>7590</v>
      </c>
    </row>
    <row r="177" spans="1:16" ht="26.25" customHeight="1" x14ac:dyDescent="0.2">
      <c r="A177" s="13"/>
      <c r="B177" s="73"/>
      <c r="C177" s="71" t="s">
        <v>345</v>
      </c>
      <c r="D177" s="76" t="s">
        <v>56</v>
      </c>
      <c r="E177" s="12">
        <v>44516</v>
      </c>
      <c r="F177" s="74" t="s">
        <v>57</v>
      </c>
      <c r="G177" s="12">
        <v>44520</v>
      </c>
      <c r="H177" s="9" t="s">
        <v>4183</v>
      </c>
      <c r="I177" s="15">
        <v>54</v>
      </c>
      <c r="J177" s="15">
        <v>30</v>
      </c>
      <c r="K177" s="15">
        <v>29</v>
      </c>
      <c r="L177" s="15">
        <v>1</v>
      </c>
      <c r="M177" s="79">
        <v>11.744999999999999</v>
      </c>
      <c r="N177" s="94">
        <v>11.744999999999999</v>
      </c>
      <c r="O177" s="63">
        <v>2530</v>
      </c>
      <c r="P177" s="64">
        <f>Table22457891011234567891011121314151617181920212223242526272829303132333438235[[#This Row],[PEMBULATAN]]*O177</f>
        <v>29714.85</v>
      </c>
    </row>
    <row r="178" spans="1:16" ht="26.25" customHeight="1" x14ac:dyDescent="0.2">
      <c r="A178" s="13"/>
      <c r="B178" s="73"/>
      <c r="C178" s="71" t="s">
        <v>346</v>
      </c>
      <c r="D178" s="76" t="s">
        <v>56</v>
      </c>
      <c r="E178" s="12">
        <v>44516</v>
      </c>
      <c r="F178" s="74" t="s">
        <v>57</v>
      </c>
      <c r="G178" s="12">
        <v>44520</v>
      </c>
      <c r="H178" s="9" t="s">
        <v>4183</v>
      </c>
      <c r="I178" s="15">
        <v>156</v>
      </c>
      <c r="J178" s="15">
        <v>20</v>
      </c>
      <c r="K178" s="15">
        <v>20</v>
      </c>
      <c r="L178" s="15">
        <v>8</v>
      </c>
      <c r="M178" s="79">
        <v>15.6</v>
      </c>
      <c r="N178" s="94">
        <v>15.6</v>
      </c>
      <c r="O178" s="63">
        <v>2530</v>
      </c>
      <c r="P178" s="64">
        <f>Table22457891011234567891011121314151617181920212223242526272829303132333438235[[#This Row],[PEMBULATAN]]*O178</f>
        <v>39468</v>
      </c>
    </row>
    <row r="179" spans="1:16" ht="26.25" customHeight="1" x14ac:dyDescent="0.2">
      <c r="A179" s="13"/>
      <c r="B179" s="73"/>
      <c r="C179" s="71" t="s">
        <v>347</v>
      </c>
      <c r="D179" s="76" t="s">
        <v>56</v>
      </c>
      <c r="E179" s="12">
        <v>44516</v>
      </c>
      <c r="F179" s="74" t="s">
        <v>57</v>
      </c>
      <c r="G179" s="12">
        <v>44520</v>
      </c>
      <c r="H179" s="9" t="s">
        <v>4183</v>
      </c>
      <c r="I179" s="15">
        <v>66</v>
      </c>
      <c r="J179" s="15">
        <v>42</v>
      </c>
      <c r="K179" s="15">
        <v>11</v>
      </c>
      <c r="L179" s="15">
        <v>6</v>
      </c>
      <c r="M179" s="79">
        <v>7.6230000000000002</v>
      </c>
      <c r="N179" s="94">
        <v>7.6230000000000002</v>
      </c>
      <c r="O179" s="63">
        <v>2530</v>
      </c>
      <c r="P179" s="64">
        <f>Table22457891011234567891011121314151617181920212223242526272829303132333438235[[#This Row],[PEMBULATAN]]*O179</f>
        <v>19286.190000000002</v>
      </c>
    </row>
    <row r="180" spans="1:16" ht="26.25" customHeight="1" x14ac:dyDescent="0.2">
      <c r="A180" s="13"/>
      <c r="B180" s="73"/>
      <c r="C180" s="71" t="s">
        <v>348</v>
      </c>
      <c r="D180" s="76" t="s">
        <v>56</v>
      </c>
      <c r="E180" s="12">
        <v>44516</v>
      </c>
      <c r="F180" s="74" t="s">
        <v>57</v>
      </c>
      <c r="G180" s="12">
        <v>44520</v>
      </c>
      <c r="H180" s="9" t="s">
        <v>4183</v>
      </c>
      <c r="I180" s="15">
        <v>31</v>
      </c>
      <c r="J180" s="15">
        <v>31</v>
      </c>
      <c r="K180" s="15">
        <v>32</v>
      </c>
      <c r="L180" s="15">
        <v>6</v>
      </c>
      <c r="M180" s="79">
        <v>7.6879999999999997</v>
      </c>
      <c r="N180" s="94">
        <v>7.6879999999999997</v>
      </c>
      <c r="O180" s="63">
        <v>2530</v>
      </c>
      <c r="P180" s="64">
        <f>Table22457891011234567891011121314151617181920212223242526272829303132333438235[[#This Row],[PEMBULATAN]]*O180</f>
        <v>19450.64</v>
      </c>
    </row>
    <row r="181" spans="1:16" ht="26.25" customHeight="1" x14ac:dyDescent="0.2">
      <c r="A181" s="13"/>
      <c r="B181" s="73"/>
      <c r="C181" s="71" t="s">
        <v>349</v>
      </c>
      <c r="D181" s="76" t="s">
        <v>56</v>
      </c>
      <c r="E181" s="12">
        <v>44516</v>
      </c>
      <c r="F181" s="74" t="s">
        <v>57</v>
      </c>
      <c r="G181" s="12">
        <v>44520</v>
      </c>
      <c r="H181" s="9" t="s">
        <v>4183</v>
      </c>
      <c r="I181" s="15">
        <v>34</v>
      </c>
      <c r="J181" s="15">
        <v>31</v>
      </c>
      <c r="K181" s="15">
        <v>28</v>
      </c>
      <c r="L181" s="15">
        <v>2</v>
      </c>
      <c r="M181" s="79">
        <v>7.3780000000000001</v>
      </c>
      <c r="N181" s="94">
        <v>8</v>
      </c>
      <c r="O181" s="63">
        <v>2530</v>
      </c>
      <c r="P181" s="64">
        <f>Table22457891011234567891011121314151617181920212223242526272829303132333438235[[#This Row],[PEMBULATAN]]*O181</f>
        <v>20240</v>
      </c>
    </row>
    <row r="182" spans="1:16" ht="26.25" customHeight="1" x14ac:dyDescent="0.2">
      <c r="A182" s="13"/>
      <c r="B182" s="73"/>
      <c r="C182" s="71" t="s">
        <v>350</v>
      </c>
      <c r="D182" s="76" t="s">
        <v>56</v>
      </c>
      <c r="E182" s="12">
        <v>44516</v>
      </c>
      <c r="F182" s="74" t="s">
        <v>57</v>
      </c>
      <c r="G182" s="12">
        <v>44520</v>
      </c>
      <c r="H182" s="9" t="s">
        <v>4183</v>
      </c>
      <c r="I182" s="15">
        <v>55</v>
      </c>
      <c r="J182" s="15">
        <v>48</v>
      </c>
      <c r="K182" s="15">
        <v>35</v>
      </c>
      <c r="L182" s="15">
        <v>7</v>
      </c>
      <c r="M182" s="79">
        <v>23.1</v>
      </c>
      <c r="N182" s="94">
        <v>23.1</v>
      </c>
      <c r="O182" s="63">
        <v>2530</v>
      </c>
      <c r="P182" s="64">
        <f>Table22457891011234567891011121314151617181920212223242526272829303132333438235[[#This Row],[PEMBULATAN]]*O182</f>
        <v>58443</v>
      </c>
    </row>
    <row r="183" spans="1:16" ht="26.25" customHeight="1" x14ac:dyDescent="0.2">
      <c r="A183" s="13"/>
      <c r="B183" s="73"/>
      <c r="C183" s="71" t="s">
        <v>351</v>
      </c>
      <c r="D183" s="76" t="s">
        <v>56</v>
      </c>
      <c r="E183" s="12">
        <v>44516</v>
      </c>
      <c r="F183" s="74" t="s">
        <v>57</v>
      </c>
      <c r="G183" s="12">
        <v>44520</v>
      </c>
      <c r="H183" s="9" t="s">
        <v>4183</v>
      </c>
      <c r="I183" s="15">
        <v>34</v>
      </c>
      <c r="J183" s="15">
        <v>28</v>
      </c>
      <c r="K183" s="15">
        <v>18</v>
      </c>
      <c r="L183" s="15">
        <v>8</v>
      </c>
      <c r="M183" s="79">
        <v>4.2839999999999998</v>
      </c>
      <c r="N183" s="94">
        <v>8</v>
      </c>
      <c r="O183" s="63">
        <v>2530</v>
      </c>
      <c r="P183" s="64">
        <f>Table22457891011234567891011121314151617181920212223242526272829303132333438235[[#This Row],[PEMBULATAN]]*O183</f>
        <v>20240</v>
      </c>
    </row>
    <row r="184" spans="1:16" ht="26.25" customHeight="1" x14ac:dyDescent="0.2">
      <c r="A184" s="13"/>
      <c r="B184" s="73"/>
      <c r="C184" s="71" t="s">
        <v>352</v>
      </c>
      <c r="D184" s="76" t="s">
        <v>56</v>
      </c>
      <c r="E184" s="12">
        <v>44516</v>
      </c>
      <c r="F184" s="74" t="s">
        <v>57</v>
      </c>
      <c r="G184" s="12">
        <v>44520</v>
      </c>
      <c r="H184" s="9" t="s">
        <v>4183</v>
      </c>
      <c r="I184" s="15">
        <v>51</v>
      </c>
      <c r="J184" s="15">
        <v>30</v>
      </c>
      <c r="K184" s="15">
        <v>29</v>
      </c>
      <c r="L184" s="15">
        <v>4</v>
      </c>
      <c r="M184" s="79">
        <v>11.092499999999999</v>
      </c>
      <c r="N184" s="94">
        <v>11.092499999999999</v>
      </c>
      <c r="O184" s="63">
        <v>2530</v>
      </c>
      <c r="P184" s="64">
        <f>Table22457891011234567891011121314151617181920212223242526272829303132333438235[[#This Row],[PEMBULATAN]]*O184</f>
        <v>28064.024999999998</v>
      </c>
    </row>
    <row r="185" spans="1:16" ht="26.25" customHeight="1" x14ac:dyDescent="0.2">
      <c r="A185" s="13"/>
      <c r="B185" s="73"/>
      <c r="C185" s="71" t="s">
        <v>353</v>
      </c>
      <c r="D185" s="76" t="s">
        <v>56</v>
      </c>
      <c r="E185" s="12">
        <v>44516</v>
      </c>
      <c r="F185" s="74" t="s">
        <v>57</v>
      </c>
      <c r="G185" s="12">
        <v>44520</v>
      </c>
      <c r="H185" s="9" t="s">
        <v>4183</v>
      </c>
      <c r="I185" s="15">
        <v>51</v>
      </c>
      <c r="J185" s="15">
        <v>38</v>
      </c>
      <c r="K185" s="15">
        <v>10</v>
      </c>
      <c r="L185" s="15">
        <v>3</v>
      </c>
      <c r="M185" s="79">
        <v>4.8449999999999998</v>
      </c>
      <c r="N185" s="94">
        <v>4.8449999999999998</v>
      </c>
      <c r="O185" s="63">
        <v>2530</v>
      </c>
      <c r="P185" s="64">
        <f>Table22457891011234567891011121314151617181920212223242526272829303132333438235[[#This Row],[PEMBULATAN]]*O185</f>
        <v>12257.849999999999</v>
      </c>
    </row>
    <row r="186" spans="1:16" ht="26.25" customHeight="1" x14ac:dyDescent="0.2">
      <c r="A186" s="13"/>
      <c r="B186" s="73"/>
      <c r="C186" s="71" t="s">
        <v>354</v>
      </c>
      <c r="D186" s="76" t="s">
        <v>56</v>
      </c>
      <c r="E186" s="12">
        <v>44516</v>
      </c>
      <c r="F186" s="74" t="s">
        <v>57</v>
      </c>
      <c r="G186" s="12">
        <v>44520</v>
      </c>
      <c r="H186" s="9" t="s">
        <v>4183</v>
      </c>
      <c r="I186" s="15">
        <v>34</v>
      </c>
      <c r="J186" s="15">
        <v>29</v>
      </c>
      <c r="K186" s="15">
        <v>28</v>
      </c>
      <c r="L186" s="15">
        <v>7</v>
      </c>
      <c r="M186" s="79">
        <v>6.9020000000000001</v>
      </c>
      <c r="N186" s="94">
        <v>7</v>
      </c>
      <c r="O186" s="63">
        <v>2530</v>
      </c>
      <c r="P186" s="64">
        <f>Table22457891011234567891011121314151617181920212223242526272829303132333438235[[#This Row],[PEMBULATAN]]*O186</f>
        <v>17710</v>
      </c>
    </row>
    <row r="187" spans="1:16" ht="26.25" customHeight="1" x14ac:dyDescent="0.2">
      <c r="A187" s="13"/>
      <c r="B187" s="73"/>
      <c r="C187" s="71" t="s">
        <v>355</v>
      </c>
      <c r="D187" s="76" t="s">
        <v>56</v>
      </c>
      <c r="E187" s="12">
        <v>44516</v>
      </c>
      <c r="F187" s="74" t="s">
        <v>57</v>
      </c>
      <c r="G187" s="12">
        <v>44520</v>
      </c>
      <c r="H187" s="9" t="s">
        <v>4183</v>
      </c>
      <c r="I187" s="15">
        <v>52</v>
      </c>
      <c r="J187" s="15">
        <v>40</v>
      </c>
      <c r="K187" s="15">
        <v>22</v>
      </c>
      <c r="L187" s="15">
        <v>5</v>
      </c>
      <c r="M187" s="79">
        <v>11.44</v>
      </c>
      <c r="N187" s="94">
        <v>12</v>
      </c>
      <c r="O187" s="63">
        <v>2530</v>
      </c>
      <c r="P187" s="64">
        <f>Table22457891011234567891011121314151617181920212223242526272829303132333438235[[#This Row],[PEMBULATAN]]*O187</f>
        <v>30360</v>
      </c>
    </row>
    <row r="188" spans="1:16" ht="26.25" customHeight="1" x14ac:dyDescent="0.2">
      <c r="A188" s="13"/>
      <c r="B188" s="73"/>
      <c r="C188" s="71" t="s">
        <v>356</v>
      </c>
      <c r="D188" s="76" t="s">
        <v>56</v>
      </c>
      <c r="E188" s="12">
        <v>44516</v>
      </c>
      <c r="F188" s="74" t="s">
        <v>57</v>
      </c>
      <c r="G188" s="12">
        <v>44520</v>
      </c>
      <c r="H188" s="9" t="s">
        <v>4183</v>
      </c>
      <c r="I188" s="15">
        <v>55</v>
      </c>
      <c r="J188" s="15">
        <v>38</v>
      </c>
      <c r="K188" s="15">
        <v>26</v>
      </c>
      <c r="L188" s="15">
        <v>2</v>
      </c>
      <c r="M188" s="79">
        <v>13.585000000000001</v>
      </c>
      <c r="N188" s="94">
        <v>13.585000000000001</v>
      </c>
      <c r="O188" s="63">
        <v>2530</v>
      </c>
      <c r="P188" s="64">
        <f>Table22457891011234567891011121314151617181920212223242526272829303132333438235[[#This Row],[PEMBULATAN]]*O188</f>
        <v>34370.050000000003</v>
      </c>
    </row>
    <row r="189" spans="1:16" ht="26.25" customHeight="1" x14ac:dyDescent="0.2">
      <c r="A189" s="13"/>
      <c r="B189" s="73"/>
      <c r="C189" s="71" t="s">
        <v>357</v>
      </c>
      <c r="D189" s="76" t="s">
        <v>56</v>
      </c>
      <c r="E189" s="12">
        <v>44516</v>
      </c>
      <c r="F189" s="74" t="s">
        <v>57</v>
      </c>
      <c r="G189" s="12">
        <v>44520</v>
      </c>
      <c r="H189" s="9" t="s">
        <v>4183</v>
      </c>
      <c r="I189" s="15">
        <v>34</v>
      </c>
      <c r="J189" s="15">
        <v>34</v>
      </c>
      <c r="K189" s="15">
        <v>38</v>
      </c>
      <c r="L189" s="15">
        <v>6</v>
      </c>
      <c r="M189" s="79">
        <v>10.981999999999999</v>
      </c>
      <c r="N189" s="94">
        <v>10.981999999999999</v>
      </c>
      <c r="O189" s="63">
        <v>2530</v>
      </c>
      <c r="P189" s="64">
        <f>Table22457891011234567891011121314151617181920212223242526272829303132333438235[[#This Row],[PEMBULATAN]]*O189</f>
        <v>27784.46</v>
      </c>
    </row>
    <row r="190" spans="1:16" ht="26.25" customHeight="1" x14ac:dyDescent="0.2">
      <c r="A190" s="13"/>
      <c r="B190" s="73"/>
      <c r="C190" s="71" t="s">
        <v>358</v>
      </c>
      <c r="D190" s="76" t="s">
        <v>56</v>
      </c>
      <c r="E190" s="12">
        <v>44516</v>
      </c>
      <c r="F190" s="74" t="s">
        <v>57</v>
      </c>
      <c r="G190" s="12">
        <v>44520</v>
      </c>
      <c r="H190" s="9" t="s">
        <v>4183</v>
      </c>
      <c r="I190" s="15">
        <v>52</v>
      </c>
      <c r="J190" s="15">
        <v>28</v>
      </c>
      <c r="K190" s="15">
        <v>21</v>
      </c>
      <c r="L190" s="15">
        <v>9</v>
      </c>
      <c r="M190" s="79">
        <v>7.6440000000000001</v>
      </c>
      <c r="N190" s="94">
        <v>9</v>
      </c>
      <c r="O190" s="63">
        <v>2530</v>
      </c>
      <c r="P190" s="64">
        <f>Table22457891011234567891011121314151617181920212223242526272829303132333438235[[#This Row],[PEMBULATAN]]*O190</f>
        <v>22770</v>
      </c>
    </row>
    <row r="191" spans="1:16" ht="26.25" customHeight="1" x14ac:dyDescent="0.2">
      <c r="A191" s="13"/>
      <c r="B191" s="73"/>
      <c r="C191" s="71" t="s">
        <v>359</v>
      </c>
      <c r="D191" s="76" t="s">
        <v>56</v>
      </c>
      <c r="E191" s="12">
        <v>44516</v>
      </c>
      <c r="F191" s="74" t="s">
        <v>57</v>
      </c>
      <c r="G191" s="12">
        <v>44520</v>
      </c>
      <c r="H191" s="9" t="s">
        <v>4183</v>
      </c>
      <c r="I191" s="15">
        <v>64</v>
      </c>
      <c r="J191" s="15">
        <v>36</v>
      </c>
      <c r="K191" s="15">
        <v>22</v>
      </c>
      <c r="L191" s="15">
        <v>8</v>
      </c>
      <c r="M191" s="79">
        <v>12.672000000000001</v>
      </c>
      <c r="N191" s="94">
        <v>12.672000000000001</v>
      </c>
      <c r="O191" s="63">
        <v>2530</v>
      </c>
      <c r="P191" s="64">
        <f>Table22457891011234567891011121314151617181920212223242526272829303132333438235[[#This Row],[PEMBULATAN]]*O191</f>
        <v>32060.16</v>
      </c>
    </row>
    <row r="192" spans="1:16" ht="26.25" customHeight="1" x14ac:dyDescent="0.2">
      <c r="A192" s="13"/>
      <c r="B192" s="73"/>
      <c r="C192" s="71" t="s">
        <v>360</v>
      </c>
      <c r="D192" s="76" t="s">
        <v>56</v>
      </c>
      <c r="E192" s="12">
        <v>44516</v>
      </c>
      <c r="F192" s="74" t="s">
        <v>57</v>
      </c>
      <c r="G192" s="12">
        <v>44520</v>
      </c>
      <c r="H192" s="9" t="s">
        <v>4183</v>
      </c>
      <c r="I192" s="15">
        <v>44</v>
      </c>
      <c r="J192" s="15">
        <v>32</v>
      </c>
      <c r="K192" s="15">
        <v>18</v>
      </c>
      <c r="L192" s="15">
        <v>7</v>
      </c>
      <c r="M192" s="79">
        <v>6.3360000000000003</v>
      </c>
      <c r="N192" s="94">
        <v>8</v>
      </c>
      <c r="O192" s="63">
        <v>2530</v>
      </c>
      <c r="P192" s="64">
        <f>Table22457891011234567891011121314151617181920212223242526272829303132333438235[[#This Row],[PEMBULATAN]]*O192</f>
        <v>20240</v>
      </c>
    </row>
    <row r="193" spans="1:16" ht="26.25" customHeight="1" x14ac:dyDescent="0.2">
      <c r="A193" s="13"/>
      <c r="B193" s="73"/>
      <c r="C193" s="71" t="s">
        <v>361</v>
      </c>
      <c r="D193" s="76" t="s">
        <v>56</v>
      </c>
      <c r="E193" s="12">
        <v>44516</v>
      </c>
      <c r="F193" s="74" t="s">
        <v>57</v>
      </c>
      <c r="G193" s="12">
        <v>44520</v>
      </c>
      <c r="H193" s="9" t="s">
        <v>4183</v>
      </c>
      <c r="I193" s="15">
        <v>61</v>
      </c>
      <c r="J193" s="15">
        <v>40</v>
      </c>
      <c r="K193" s="15">
        <v>8</v>
      </c>
      <c r="L193" s="15">
        <v>7</v>
      </c>
      <c r="M193" s="79">
        <v>4.88</v>
      </c>
      <c r="N193" s="94">
        <v>7</v>
      </c>
      <c r="O193" s="63">
        <v>2530</v>
      </c>
      <c r="P193" s="64">
        <f>Table22457891011234567891011121314151617181920212223242526272829303132333438235[[#This Row],[PEMBULATAN]]*O193</f>
        <v>17710</v>
      </c>
    </row>
    <row r="194" spans="1:16" ht="26.25" customHeight="1" x14ac:dyDescent="0.2">
      <c r="A194" s="13"/>
      <c r="B194" s="73"/>
      <c r="C194" s="71" t="s">
        <v>362</v>
      </c>
      <c r="D194" s="76" t="s">
        <v>56</v>
      </c>
      <c r="E194" s="12">
        <v>44516</v>
      </c>
      <c r="F194" s="74" t="s">
        <v>57</v>
      </c>
      <c r="G194" s="12">
        <v>44520</v>
      </c>
      <c r="H194" s="9" t="s">
        <v>4183</v>
      </c>
      <c r="I194" s="15">
        <v>45</v>
      </c>
      <c r="J194" s="15">
        <v>32</v>
      </c>
      <c r="K194" s="15">
        <v>31</v>
      </c>
      <c r="L194" s="15">
        <v>11</v>
      </c>
      <c r="M194" s="79">
        <v>11.16</v>
      </c>
      <c r="N194" s="94">
        <v>11.16</v>
      </c>
      <c r="O194" s="63">
        <v>2530</v>
      </c>
      <c r="P194" s="64">
        <f>Table22457891011234567891011121314151617181920212223242526272829303132333438235[[#This Row],[PEMBULATAN]]*O194</f>
        <v>28234.799999999999</v>
      </c>
    </row>
    <row r="195" spans="1:16" ht="26.25" customHeight="1" x14ac:dyDescent="0.2">
      <c r="A195" s="13"/>
      <c r="B195" s="73"/>
      <c r="C195" s="71" t="s">
        <v>363</v>
      </c>
      <c r="D195" s="76" t="s">
        <v>56</v>
      </c>
      <c r="E195" s="12">
        <v>44516</v>
      </c>
      <c r="F195" s="74" t="s">
        <v>57</v>
      </c>
      <c r="G195" s="12">
        <v>44520</v>
      </c>
      <c r="H195" s="9" t="s">
        <v>4183</v>
      </c>
      <c r="I195" s="15">
        <v>36</v>
      </c>
      <c r="J195" s="15">
        <v>31</v>
      </c>
      <c r="K195" s="15">
        <v>32</v>
      </c>
      <c r="L195" s="15">
        <v>3</v>
      </c>
      <c r="M195" s="79">
        <v>8.9280000000000008</v>
      </c>
      <c r="N195" s="94">
        <v>8.9280000000000008</v>
      </c>
      <c r="O195" s="63">
        <v>2530</v>
      </c>
      <c r="P195" s="64">
        <f>Table22457891011234567891011121314151617181920212223242526272829303132333438235[[#This Row],[PEMBULATAN]]*O195</f>
        <v>22587.840000000004</v>
      </c>
    </row>
    <row r="196" spans="1:16" ht="26.25" customHeight="1" x14ac:dyDescent="0.2">
      <c r="A196" s="13"/>
      <c r="B196" s="73"/>
      <c r="C196" s="71" t="s">
        <v>364</v>
      </c>
      <c r="D196" s="76" t="s">
        <v>56</v>
      </c>
      <c r="E196" s="12">
        <v>44516</v>
      </c>
      <c r="F196" s="74" t="s">
        <v>57</v>
      </c>
      <c r="G196" s="12">
        <v>44520</v>
      </c>
      <c r="H196" s="9" t="s">
        <v>4183</v>
      </c>
      <c r="I196" s="15">
        <v>104</v>
      </c>
      <c r="J196" s="15">
        <v>25</v>
      </c>
      <c r="K196" s="15">
        <v>20</v>
      </c>
      <c r="L196" s="15">
        <v>5</v>
      </c>
      <c r="M196" s="79">
        <v>13</v>
      </c>
      <c r="N196" s="94">
        <v>13</v>
      </c>
      <c r="O196" s="63">
        <v>2530</v>
      </c>
      <c r="P196" s="64">
        <f>Table22457891011234567891011121314151617181920212223242526272829303132333438235[[#This Row],[PEMBULATAN]]*O196</f>
        <v>32890</v>
      </c>
    </row>
    <row r="197" spans="1:16" ht="26.25" customHeight="1" x14ac:dyDescent="0.2">
      <c r="A197" s="13"/>
      <c r="B197" s="73"/>
      <c r="C197" s="71" t="s">
        <v>365</v>
      </c>
      <c r="D197" s="76" t="s">
        <v>56</v>
      </c>
      <c r="E197" s="12">
        <v>44516</v>
      </c>
      <c r="F197" s="74" t="s">
        <v>57</v>
      </c>
      <c r="G197" s="12">
        <v>44520</v>
      </c>
      <c r="H197" s="9" t="s">
        <v>4183</v>
      </c>
      <c r="I197" s="15">
        <v>42</v>
      </c>
      <c r="J197" s="15">
        <v>41</v>
      </c>
      <c r="K197" s="15">
        <v>13</v>
      </c>
      <c r="L197" s="15">
        <v>1</v>
      </c>
      <c r="M197" s="79">
        <v>5.5964999999999998</v>
      </c>
      <c r="N197" s="94">
        <v>5.5964999999999998</v>
      </c>
      <c r="O197" s="63">
        <v>2530</v>
      </c>
      <c r="P197" s="64">
        <f>Table22457891011234567891011121314151617181920212223242526272829303132333438235[[#This Row],[PEMBULATAN]]*O197</f>
        <v>14159.144999999999</v>
      </c>
    </row>
    <row r="198" spans="1:16" ht="26.25" customHeight="1" x14ac:dyDescent="0.2">
      <c r="A198" s="13"/>
      <c r="B198" s="73"/>
      <c r="C198" s="71" t="s">
        <v>366</v>
      </c>
      <c r="D198" s="76" t="s">
        <v>56</v>
      </c>
      <c r="E198" s="12">
        <v>44516</v>
      </c>
      <c r="F198" s="74" t="s">
        <v>57</v>
      </c>
      <c r="G198" s="12">
        <v>44520</v>
      </c>
      <c r="H198" s="9" t="s">
        <v>4183</v>
      </c>
      <c r="I198" s="15">
        <v>52</v>
      </c>
      <c r="J198" s="15">
        <v>40</v>
      </c>
      <c r="K198" s="15">
        <v>33</v>
      </c>
      <c r="L198" s="15">
        <v>3</v>
      </c>
      <c r="M198" s="79">
        <v>17.16</v>
      </c>
      <c r="N198" s="94">
        <v>17.16</v>
      </c>
      <c r="O198" s="63">
        <v>2530</v>
      </c>
      <c r="P198" s="64">
        <f>Table22457891011234567891011121314151617181920212223242526272829303132333438235[[#This Row],[PEMBULATAN]]*O198</f>
        <v>43414.8</v>
      </c>
    </row>
    <row r="199" spans="1:16" ht="26.25" customHeight="1" x14ac:dyDescent="0.2">
      <c r="A199" s="13"/>
      <c r="B199" s="73"/>
      <c r="C199" s="71" t="s">
        <v>367</v>
      </c>
      <c r="D199" s="76" t="s">
        <v>56</v>
      </c>
      <c r="E199" s="12">
        <v>44516</v>
      </c>
      <c r="F199" s="74" t="s">
        <v>57</v>
      </c>
      <c r="G199" s="12">
        <v>44520</v>
      </c>
      <c r="H199" s="9" t="s">
        <v>4183</v>
      </c>
      <c r="I199" s="15">
        <v>36</v>
      </c>
      <c r="J199" s="15">
        <v>29</v>
      </c>
      <c r="K199" s="15">
        <v>27</v>
      </c>
      <c r="L199" s="15">
        <v>8</v>
      </c>
      <c r="M199" s="79">
        <v>7.0469999999999997</v>
      </c>
      <c r="N199" s="94">
        <v>8</v>
      </c>
      <c r="O199" s="63">
        <v>2530</v>
      </c>
      <c r="P199" s="64">
        <f>Table22457891011234567891011121314151617181920212223242526272829303132333438235[[#This Row],[PEMBULATAN]]*O199</f>
        <v>20240</v>
      </c>
    </row>
    <row r="200" spans="1:16" ht="26.25" customHeight="1" x14ac:dyDescent="0.2">
      <c r="A200" s="13"/>
      <c r="B200" s="73"/>
      <c r="C200" s="71" t="s">
        <v>368</v>
      </c>
      <c r="D200" s="76" t="s">
        <v>56</v>
      </c>
      <c r="E200" s="12">
        <v>44516</v>
      </c>
      <c r="F200" s="74" t="s">
        <v>57</v>
      </c>
      <c r="G200" s="12">
        <v>44520</v>
      </c>
      <c r="H200" s="9" t="s">
        <v>4183</v>
      </c>
      <c r="I200" s="15">
        <v>54</v>
      </c>
      <c r="J200" s="15">
        <v>45</v>
      </c>
      <c r="K200" s="15">
        <v>4</v>
      </c>
      <c r="L200" s="15">
        <v>1</v>
      </c>
      <c r="M200" s="79">
        <v>2.4300000000000002</v>
      </c>
      <c r="N200" s="94">
        <v>3</v>
      </c>
      <c r="O200" s="63">
        <v>2530</v>
      </c>
      <c r="P200" s="64">
        <f>Table22457891011234567891011121314151617181920212223242526272829303132333438235[[#This Row],[PEMBULATAN]]*O200</f>
        <v>7590</v>
      </c>
    </row>
    <row r="201" spans="1:16" ht="26.25" customHeight="1" x14ac:dyDescent="0.2">
      <c r="A201" s="13"/>
      <c r="B201" s="73"/>
      <c r="C201" s="71" t="s">
        <v>369</v>
      </c>
      <c r="D201" s="76" t="s">
        <v>56</v>
      </c>
      <c r="E201" s="12">
        <v>44516</v>
      </c>
      <c r="F201" s="74" t="s">
        <v>57</v>
      </c>
      <c r="G201" s="12">
        <v>44520</v>
      </c>
      <c r="H201" s="9" t="s">
        <v>4183</v>
      </c>
      <c r="I201" s="15">
        <v>72</v>
      </c>
      <c r="J201" s="15">
        <v>40</v>
      </c>
      <c r="K201" s="15">
        <v>29</v>
      </c>
      <c r="L201" s="15">
        <v>8</v>
      </c>
      <c r="M201" s="79">
        <v>20.88</v>
      </c>
      <c r="N201" s="94">
        <v>20.88</v>
      </c>
      <c r="O201" s="63">
        <v>2530</v>
      </c>
      <c r="P201" s="64">
        <f>Table22457891011234567891011121314151617181920212223242526272829303132333438235[[#This Row],[PEMBULATAN]]*O201</f>
        <v>52826.399999999994</v>
      </c>
    </row>
    <row r="202" spans="1:16" ht="26.25" customHeight="1" x14ac:dyDescent="0.2">
      <c r="A202" s="13"/>
      <c r="B202" s="73"/>
      <c r="C202" s="71" t="s">
        <v>370</v>
      </c>
      <c r="D202" s="76" t="s">
        <v>56</v>
      </c>
      <c r="E202" s="12">
        <v>44516</v>
      </c>
      <c r="F202" s="74" t="s">
        <v>57</v>
      </c>
      <c r="G202" s="12">
        <v>44520</v>
      </c>
      <c r="H202" s="9" t="s">
        <v>4183</v>
      </c>
      <c r="I202" s="15">
        <v>55</v>
      </c>
      <c r="J202" s="15">
        <v>52</v>
      </c>
      <c r="K202" s="15">
        <v>13</v>
      </c>
      <c r="L202" s="15">
        <v>7</v>
      </c>
      <c r="M202" s="79">
        <v>9.2949999999999999</v>
      </c>
      <c r="N202" s="94">
        <v>10</v>
      </c>
      <c r="O202" s="63">
        <v>2530</v>
      </c>
      <c r="P202" s="64">
        <f>Table22457891011234567891011121314151617181920212223242526272829303132333438235[[#This Row],[PEMBULATAN]]*O202</f>
        <v>25300</v>
      </c>
    </row>
    <row r="203" spans="1:16" ht="26.25" customHeight="1" x14ac:dyDescent="0.2">
      <c r="A203" s="13"/>
      <c r="B203" s="73"/>
      <c r="C203" s="71" t="s">
        <v>371</v>
      </c>
      <c r="D203" s="76" t="s">
        <v>56</v>
      </c>
      <c r="E203" s="12">
        <v>44516</v>
      </c>
      <c r="F203" s="74" t="s">
        <v>57</v>
      </c>
      <c r="G203" s="12">
        <v>44520</v>
      </c>
      <c r="H203" s="9" t="s">
        <v>4183</v>
      </c>
      <c r="I203" s="15">
        <v>86</v>
      </c>
      <c r="J203" s="15">
        <v>32</v>
      </c>
      <c r="K203" s="15">
        <v>18</v>
      </c>
      <c r="L203" s="15">
        <v>6</v>
      </c>
      <c r="M203" s="79">
        <v>12.384</v>
      </c>
      <c r="N203" s="94">
        <v>13</v>
      </c>
      <c r="O203" s="63">
        <v>2530</v>
      </c>
      <c r="P203" s="64">
        <f>Table22457891011234567891011121314151617181920212223242526272829303132333438235[[#This Row],[PEMBULATAN]]*O203</f>
        <v>32890</v>
      </c>
    </row>
    <row r="204" spans="1:16" ht="26.25" customHeight="1" x14ac:dyDescent="0.2">
      <c r="A204" s="13"/>
      <c r="B204" s="73"/>
      <c r="C204" s="71" t="s">
        <v>372</v>
      </c>
      <c r="D204" s="76" t="s">
        <v>56</v>
      </c>
      <c r="E204" s="12">
        <v>44516</v>
      </c>
      <c r="F204" s="74" t="s">
        <v>57</v>
      </c>
      <c r="G204" s="12">
        <v>44520</v>
      </c>
      <c r="H204" s="9" t="s">
        <v>4183</v>
      </c>
      <c r="I204" s="15">
        <v>96</v>
      </c>
      <c r="J204" s="15">
        <v>32</v>
      </c>
      <c r="K204" s="15">
        <v>21</v>
      </c>
      <c r="L204" s="15">
        <v>6</v>
      </c>
      <c r="M204" s="79">
        <v>16.128</v>
      </c>
      <c r="N204" s="94">
        <v>16.128</v>
      </c>
      <c r="O204" s="63">
        <v>2530</v>
      </c>
      <c r="P204" s="64">
        <f>Table22457891011234567891011121314151617181920212223242526272829303132333438235[[#This Row],[PEMBULATAN]]*O204</f>
        <v>40803.840000000004</v>
      </c>
    </row>
    <row r="205" spans="1:16" ht="26.25" customHeight="1" x14ac:dyDescent="0.2">
      <c r="A205" s="13"/>
      <c r="B205" s="73"/>
      <c r="C205" s="71" t="s">
        <v>373</v>
      </c>
      <c r="D205" s="76" t="s">
        <v>56</v>
      </c>
      <c r="E205" s="12">
        <v>44516</v>
      </c>
      <c r="F205" s="74" t="s">
        <v>57</v>
      </c>
      <c r="G205" s="12">
        <v>44520</v>
      </c>
      <c r="H205" s="9" t="s">
        <v>4183</v>
      </c>
      <c r="I205" s="15">
        <v>43</v>
      </c>
      <c r="J205" s="15">
        <v>31</v>
      </c>
      <c r="K205" s="15">
        <v>32</v>
      </c>
      <c r="L205" s="15">
        <v>6</v>
      </c>
      <c r="M205" s="79">
        <v>10.664</v>
      </c>
      <c r="N205" s="94">
        <v>10.664</v>
      </c>
      <c r="O205" s="63">
        <v>2530</v>
      </c>
      <c r="P205" s="64">
        <f>Table22457891011234567891011121314151617181920212223242526272829303132333438235[[#This Row],[PEMBULATAN]]*O205</f>
        <v>26979.919999999998</v>
      </c>
    </row>
    <row r="206" spans="1:16" ht="26.25" customHeight="1" x14ac:dyDescent="0.2">
      <c r="A206" s="13"/>
      <c r="B206" s="73"/>
      <c r="C206" s="71" t="s">
        <v>374</v>
      </c>
      <c r="D206" s="76" t="s">
        <v>56</v>
      </c>
      <c r="E206" s="12">
        <v>44516</v>
      </c>
      <c r="F206" s="74" t="s">
        <v>57</v>
      </c>
      <c r="G206" s="12">
        <v>44520</v>
      </c>
      <c r="H206" s="9" t="s">
        <v>4183</v>
      </c>
      <c r="I206" s="15">
        <v>71</v>
      </c>
      <c r="J206" s="15">
        <v>45</v>
      </c>
      <c r="K206" s="15">
        <v>20</v>
      </c>
      <c r="L206" s="15">
        <v>4</v>
      </c>
      <c r="M206" s="79">
        <v>15.975</v>
      </c>
      <c r="N206" s="94">
        <v>15.975</v>
      </c>
      <c r="O206" s="63">
        <v>2530</v>
      </c>
      <c r="P206" s="64">
        <f>Table22457891011234567891011121314151617181920212223242526272829303132333438235[[#This Row],[PEMBULATAN]]*O206</f>
        <v>40416.75</v>
      </c>
    </row>
    <row r="207" spans="1:16" ht="26.25" customHeight="1" x14ac:dyDescent="0.2">
      <c r="A207" s="13"/>
      <c r="B207" s="73"/>
      <c r="C207" s="71" t="s">
        <v>375</v>
      </c>
      <c r="D207" s="76" t="s">
        <v>56</v>
      </c>
      <c r="E207" s="12">
        <v>44516</v>
      </c>
      <c r="F207" s="74" t="s">
        <v>57</v>
      </c>
      <c r="G207" s="12">
        <v>44520</v>
      </c>
      <c r="H207" s="9" t="s">
        <v>4183</v>
      </c>
      <c r="I207" s="15">
        <v>81</v>
      </c>
      <c r="J207" s="15">
        <v>64</v>
      </c>
      <c r="K207" s="15">
        <v>13</v>
      </c>
      <c r="L207" s="15">
        <v>1</v>
      </c>
      <c r="M207" s="79">
        <v>16.847999999999999</v>
      </c>
      <c r="N207" s="94">
        <v>16.847999999999999</v>
      </c>
      <c r="O207" s="63">
        <v>2530</v>
      </c>
      <c r="P207" s="64">
        <f>Table22457891011234567891011121314151617181920212223242526272829303132333438235[[#This Row],[PEMBULATAN]]*O207</f>
        <v>42625.439999999995</v>
      </c>
    </row>
    <row r="208" spans="1:16" ht="26.25" customHeight="1" x14ac:dyDescent="0.2">
      <c r="A208" s="13"/>
      <c r="B208" s="73"/>
      <c r="C208" s="71" t="s">
        <v>376</v>
      </c>
      <c r="D208" s="76" t="s">
        <v>56</v>
      </c>
      <c r="E208" s="12">
        <v>44516</v>
      </c>
      <c r="F208" s="74" t="s">
        <v>57</v>
      </c>
      <c r="G208" s="12">
        <v>44520</v>
      </c>
      <c r="H208" s="9" t="s">
        <v>4183</v>
      </c>
      <c r="I208" s="15">
        <v>62</v>
      </c>
      <c r="J208" s="15">
        <v>38</v>
      </c>
      <c r="K208" s="15">
        <v>18</v>
      </c>
      <c r="L208" s="15">
        <v>4</v>
      </c>
      <c r="M208" s="79">
        <v>10.602</v>
      </c>
      <c r="N208" s="94">
        <v>10.602</v>
      </c>
      <c r="O208" s="63">
        <v>2530</v>
      </c>
      <c r="P208" s="64">
        <f>Table22457891011234567891011121314151617181920212223242526272829303132333438235[[#This Row],[PEMBULATAN]]*O208</f>
        <v>26823.06</v>
      </c>
    </row>
    <row r="209" spans="1:16" ht="26.25" customHeight="1" x14ac:dyDescent="0.2">
      <c r="A209" s="13"/>
      <c r="B209" s="73"/>
      <c r="C209" s="71" t="s">
        <v>377</v>
      </c>
      <c r="D209" s="76" t="s">
        <v>56</v>
      </c>
      <c r="E209" s="12">
        <v>44516</v>
      </c>
      <c r="F209" s="74" t="s">
        <v>57</v>
      </c>
      <c r="G209" s="12">
        <v>44520</v>
      </c>
      <c r="H209" s="9" t="s">
        <v>4183</v>
      </c>
      <c r="I209" s="15">
        <v>55</v>
      </c>
      <c r="J209" s="15">
        <v>38</v>
      </c>
      <c r="K209" s="15">
        <v>13</v>
      </c>
      <c r="L209" s="15">
        <v>7</v>
      </c>
      <c r="M209" s="79">
        <v>6.7925000000000004</v>
      </c>
      <c r="N209" s="94">
        <v>7</v>
      </c>
      <c r="O209" s="63">
        <v>2530</v>
      </c>
      <c r="P209" s="64">
        <f>Table22457891011234567891011121314151617181920212223242526272829303132333438235[[#This Row],[PEMBULATAN]]*O209</f>
        <v>17710</v>
      </c>
    </row>
    <row r="210" spans="1:16" ht="26.25" customHeight="1" x14ac:dyDescent="0.2">
      <c r="A210" s="13"/>
      <c r="B210" s="73"/>
      <c r="C210" s="71" t="s">
        <v>378</v>
      </c>
      <c r="D210" s="76" t="s">
        <v>56</v>
      </c>
      <c r="E210" s="12">
        <v>44516</v>
      </c>
      <c r="F210" s="74" t="s">
        <v>57</v>
      </c>
      <c r="G210" s="12">
        <v>44520</v>
      </c>
      <c r="H210" s="9" t="s">
        <v>4183</v>
      </c>
      <c r="I210" s="15">
        <v>91</v>
      </c>
      <c r="J210" s="15">
        <v>62</v>
      </c>
      <c r="K210" s="15">
        <v>27</v>
      </c>
      <c r="L210" s="15">
        <v>11</v>
      </c>
      <c r="M210" s="79">
        <v>38.083500000000001</v>
      </c>
      <c r="N210" s="94">
        <v>38.083500000000001</v>
      </c>
      <c r="O210" s="63">
        <v>2530</v>
      </c>
      <c r="P210" s="64">
        <f>Table22457891011234567891011121314151617181920212223242526272829303132333438235[[#This Row],[PEMBULATAN]]*O210</f>
        <v>96351.255000000005</v>
      </c>
    </row>
    <row r="211" spans="1:16" ht="26.25" customHeight="1" x14ac:dyDescent="0.2">
      <c r="A211" s="13"/>
      <c r="B211" s="73"/>
      <c r="C211" s="71" t="s">
        <v>379</v>
      </c>
      <c r="D211" s="76" t="s">
        <v>56</v>
      </c>
      <c r="E211" s="12">
        <v>44516</v>
      </c>
      <c r="F211" s="74" t="s">
        <v>57</v>
      </c>
      <c r="G211" s="12">
        <v>44520</v>
      </c>
      <c r="H211" s="9" t="s">
        <v>4183</v>
      </c>
      <c r="I211" s="15">
        <v>91</v>
      </c>
      <c r="J211" s="15">
        <v>60</v>
      </c>
      <c r="K211" s="15">
        <v>36</v>
      </c>
      <c r="L211" s="15">
        <v>15</v>
      </c>
      <c r="M211" s="79">
        <v>49.14</v>
      </c>
      <c r="N211" s="94">
        <v>49.14</v>
      </c>
      <c r="O211" s="63">
        <v>2530</v>
      </c>
      <c r="P211" s="64">
        <f>Table22457891011234567891011121314151617181920212223242526272829303132333438235[[#This Row],[PEMBULATAN]]*O211</f>
        <v>124324.2</v>
      </c>
    </row>
    <row r="212" spans="1:16" ht="26.25" customHeight="1" x14ac:dyDescent="0.2">
      <c r="A212" s="13"/>
      <c r="B212" s="73"/>
      <c r="C212" s="71" t="s">
        <v>380</v>
      </c>
      <c r="D212" s="76" t="s">
        <v>56</v>
      </c>
      <c r="E212" s="12">
        <v>44516</v>
      </c>
      <c r="F212" s="74" t="s">
        <v>57</v>
      </c>
      <c r="G212" s="12">
        <v>44520</v>
      </c>
      <c r="H212" s="9" t="s">
        <v>4183</v>
      </c>
      <c r="I212" s="15">
        <v>91</v>
      </c>
      <c r="J212" s="15">
        <v>64</v>
      </c>
      <c r="K212" s="15">
        <v>35</v>
      </c>
      <c r="L212" s="15">
        <v>14</v>
      </c>
      <c r="M212" s="79">
        <v>50.96</v>
      </c>
      <c r="N212" s="94">
        <v>50.96</v>
      </c>
      <c r="O212" s="63">
        <v>2530</v>
      </c>
      <c r="P212" s="64">
        <f>Table22457891011234567891011121314151617181920212223242526272829303132333438235[[#This Row],[PEMBULATAN]]*O212</f>
        <v>128928.8</v>
      </c>
    </row>
    <row r="213" spans="1:16" ht="26.25" customHeight="1" x14ac:dyDescent="0.2">
      <c r="A213" s="13"/>
      <c r="B213" s="73"/>
      <c r="C213" s="71" t="s">
        <v>381</v>
      </c>
      <c r="D213" s="76" t="s">
        <v>56</v>
      </c>
      <c r="E213" s="12">
        <v>44516</v>
      </c>
      <c r="F213" s="74" t="s">
        <v>57</v>
      </c>
      <c r="G213" s="12">
        <v>44520</v>
      </c>
      <c r="H213" s="9" t="s">
        <v>4183</v>
      </c>
      <c r="I213" s="15">
        <v>50</v>
      </c>
      <c r="J213" s="15">
        <v>38</v>
      </c>
      <c r="K213" s="15">
        <v>28</v>
      </c>
      <c r="L213" s="15">
        <v>5</v>
      </c>
      <c r="M213" s="79">
        <v>13.3</v>
      </c>
      <c r="N213" s="94">
        <v>14</v>
      </c>
      <c r="O213" s="63">
        <v>2530</v>
      </c>
      <c r="P213" s="64">
        <f>Table22457891011234567891011121314151617181920212223242526272829303132333438235[[#This Row],[PEMBULATAN]]*O213</f>
        <v>35420</v>
      </c>
    </row>
    <row r="214" spans="1:16" ht="26.25" customHeight="1" x14ac:dyDescent="0.2">
      <c r="A214" s="13"/>
      <c r="B214" s="73"/>
      <c r="C214" s="71" t="s">
        <v>382</v>
      </c>
      <c r="D214" s="76" t="s">
        <v>56</v>
      </c>
      <c r="E214" s="12">
        <v>44516</v>
      </c>
      <c r="F214" s="74" t="s">
        <v>57</v>
      </c>
      <c r="G214" s="12">
        <v>44520</v>
      </c>
      <c r="H214" s="9" t="s">
        <v>4183</v>
      </c>
      <c r="I214" s="15">
        <v>58</v>
      </c>
      <c r="J214" s="15">
        <v>42</v>
      </c>
      <c r="K214" s="15">
        <v>41</v>
      </c>
      <c r="L214" s="15">
        <v>6</v>
      </c>
      <c r="M214" s="79">
        <v>24.969000000000001</v>
      </c>
      <c r="N214" s="94">
        <v>24.969000000000001</v>
      </c>
      <c r="O214" s="63">
        <v>2530</v>
      </c>
      <c r="P214" s="64">
        <f>Table22457891011234567891011121314151617181920212223242526272829303132333438235[[#This Row],[PEMBULATAN]]*O214</f>
        <v>63171.57</v>
      </c>
    </row>
    <row r="215" spans="1:16" ht="26.25" customHeight="1" x14ac:dyDescent="0.2">
      <c r="A215" s="13"/>
      <c r="B215" s="73"/>
      <c r="C215" s="71" t="s">
        <v>383</v>
      </c>
      <c r="D215" s="76" t="s">
        <v>56</v>
      </c>
      <c r="E215" s="12">
        <v>44516</v>
      </c>
      <c r="F215" s="74" t="s">
        <v>57</v>
      </c>
      <c r="G215" s="12">
        <v>44520</v>
      </c>
      <c r="H215" s="9" t="s">
        <v>4183</v>
      </c>
      <c r="I215" s="15">
        <v>60</v>
      </c>
      <c r="J215" s="15">
        <v>40</v>
      </c>
      <c r="K215" s="15">
        <v>13</v>
      </c>
      <c r="L215" s="15">
        <v>3</v>
      </c>
      <c r="M215" s="79">
        <v>7.8</v>
      </c>
      <c r="N215" s="94">
        <v>7.8</v>
      </c>
      <c r="O215" s="63">
        <v>2530</v>
      </c>
      <c r="P215" s="64">
        <f>Table22457891011234567891011121314151617181920212223242526272829303132333438235[[#This Row],[PEMBULATAN]]*O215</f>
        <v>19734</v>
      </c>
    </row>
    <row r="216" spans="1:16" ht="26.25" customHeight="1" x14ac:dyDescent="0.2">
      <c r="A216" s="13"/>
      <c r="B216" s="73"/>
      <c r="C216" s="71" t="s">
        <v>384</v>
      </c>
      <c r="D216" s="76" t="s">
        <v>56</v>
      </c>
      <c r="E216" s="12">
        <v>44516</v>
      </c>
      <c r="F216" s="74" t="s">
        <v>57</v>
      </c>
      <c r="G216" s="12">
        <v>44520</v>
      </c>
      <c r="H216" s="9" t="s">
        <v>4183</v>
      </c>
      <c r="I216" s="15">
        <v>75</v>
      </c>
      <c r="J216" s="15">
        <v>64</v>
      </c>
      <c r="K216" s="15">
        <v>23</v>
      </c>
      <c r="L216" s="15">
        <v>6</v>
      </c>
      <c r="M216" s="79">
        <v>27.6</v>
      </c>
      <c r="N216" s="94">
        <v>27.6</v>
      </c>
      <c r="O216" s="63">
        <v>2530</v>
      </c>
      <c r="P216" s="64">
        <f>Table22457891011234567891011121314151617181920212223242526272829303132333438235[[#This Row],[PEMBULATAN]]*O216</f>
        <v>69828</v>
      </c>
    </row>
    <row r="217" spans="1:16" ht="26.25" customHeight="1" x14ac:dyDescent="0.2">
      <c r="A217" s="13"/>
      <c r="B217" s="73"/>
      <c r="C217" s="71" t="s">
        <v>385</v>
      </c>
      <c r="D217" s="76" t="s">
        <v>56</v>
      </c>
      <c r="E217" s="12">
        <v>44516</v>
      </c>
      <c r="F217" s="74" t="s">
        <v>57</v>
      </c>
      <c r="G217" s="12">
        <v>44520</v>
      </c>
      <c r="H217" s="9" t="s">
        <v>4183</v>
      </c>
      <c r="I217" s="15">
        <v>90</v>
      </c>
      <c r="J217" s="15">
        <v>61</v>
      </c>
      <c r="K217" s="15">
        <v>13</v>
      </c>
      <c r="L217" s="15">
        <v>2</v>
      </c>
      <c r="M217" s="79">
        <v>17.842500000000001</v>
      </c>
      <c r="N217" s="94">
        <v>17.842500000000001</v>
      </c>
      <c r="O217" s="63">
        <v>2530</v>
      </c>
      <c r="P217" s="64">
        <f>Table22457891011234567891011121314151617181920212223242526272829303132333438235[[#This Row],[PEMBULATAN]]*O217</f>
        <v>45141.525000000001</v>
      </c>
    </row>
    <row r="218" spans="1:16" ht="26.25" customHeight="1" x14ac:dyDescent="0.2">
      <c r="A218" s="13"/>
      <c r="B218" s="73"/>
      <c r="C218" s="71" t="s">
        <v>386</v>
      </c>
      <c r="D218" s="76" t="s">
        <v>56</v>
      </c>
      <c r="E218" s="12">
        <v>44516</v>
      </c>
      <c r="F218" s="74" t="s">
        <v>57</v>
      </c>
      <c r="G218" s="12">
        <v>44520</v>
      </c>
      <c r="H218" s="9" t="s">
        <v>4183</v>
      </c>
      <c r="I218" s="15">
        <v>78</v>
      </c>
      <c r="J218" s="15">
        <v>51</v>
      </c>
      <c r="K218" s="15">
        <v>36</v>
      </c>
      <c r="L218" s="15">
        <v>9</v>
      </c>
      <c r="M218" s="79">
        <v>35.802</v>
      </c>
      <c r="N218" s="94">
        <v>35.802</v>
      </c>
      <c r="O218" s="63">
        <v>2530</v>
      </c>
      <c r="P218" s="64">
        <f>Table22457891011234567891011121314151617181920212223242526272829303132333438235[[#This Row],[PEMBULATAN]]*O218</f>
        <v>90579.06</v>
      </c>
    </row>
    <row r="219" spans="1:16" ht="26.25" customHeight="1" x14ac:dyDescent="0.2">
      <c r="A219" s="13"/>
      <c r="B219" s="73"/>
      <c r="C219" s="71" t="s">
        <v>387</v>
      </c>
      <c r="D219" s="76" t="s">
        <v>56</v>
      </c>
      <c r="E219" s="12">
        <v>44516</v>
      </c>
      <c r="F219" s="74" t="s">
        <v>57</v>
      </c>
      <c r="G219" s="12">
        <v>44520</v>
      </c>
      <c r="H219" s="9" t="s">
        <v>4183</v>
      </c>
      <c r="I219" s="15">
        <v>64</v>
      </c>
      <c r="J219" s="15">
        <v>34</v>
      </c>
      <c r="K219" s="15">
        <v>20</v>
      </c>
      <c r="L219" s="15">
        <v>6</v>
      </c>
      <c r="M219" s="79">
        <v>10.88</v>
      </c>
      <c r="N219" s="94">
        <v>10.88</v>
      </c>
      <c r="O219" s="63">
        <v>2530</v>
      </c>
      <c r="P219" s="64">
        <f>Table22457891011234567891011121314151617181920212223242526272829303132333438235[[#This Row],[PEMBULATAN]]*O219</f>
        <v>27526.400000000001</v>
      </c>
    </row>
    <row r="220" spans="1:16" ht="26.25" customHeight="1" x14ac:dyDescent="0.2">
      <c r="A220" s="13"/>
      <c r="B220" s="73"/>
      <c r="C220" s="71" t="s">
        <v>388</v>
      </c>
      <c r="D220" s="76" t="s">
        <v>56</v>
      </c>
      <c r="E220" s="12">
        <v>44516</v>
      </c>
      <c r="F220" s="74" t="s">
        <v>57</v>
      </c>
      <c r="G220" s="12">
        <v>44520</v>
      </c>
      <c r="H220" s="9" t="s">
        <v>4183</v>
      </c>
      <c r="I220" s="15">
        <v>54</v>
      </c>
      <c r="J220" s="15">
        <v>31</v>
      </c>
      <c r="K220" s="15">
        <v>18</v>
      </c>
      <c r="L220" s="15">
        <v>2</v>
      </c>
      <c r="M220" s="79">
        <v>7.5330000000000004</v>
      </c>
      <c r="N220" s="94">
        <v>7.5330000000000004</v>
      </c>
      <c r="O220" s="63">
        <v>2530</v>
      </c>
      <c r="P220" s="64">
        <f>Table22457891011234567891011121314151617181920212223242526272829303132333438235[[#This Row],[PEMBULATAN]]*O220</f>
        <v>19058.490000000002</v>
      </c>
    </row>
    <row r="221" spans="1:16" ht="26.25" customHeight="1" x14ac:dyDescent="0.2">
      <c r="A221" s="13"/>
      <c r="B221" s="73"/>
      <c r="C221" s="71" t="s">
        <v>389</v>
      </c>
      <c r="D221" s="76" t="s">
        <v>56</v>
      </c>
      <c r="E221" s="12">
        <v>44516</v>
      </c>
      <c r="F221" s="74" t="s">
        <v>57</v>
      </c>
      <c r="G221" s="12">
        <v>44520</v>
      </c>
      <c r="H221" s="9" t="s">
        <v>4183</v>
      </c>
      <c r="I221" s="15">
        <v>92</v>
      </c>
      <c r="J221" s="15">
        <v>54</v>
      </c>
      <c r="K221" s="15">
        <v>30</v>
      </c>
      <c r="L221" s="15">
        <v>9</v>
      </c>
      <c r="M221" s="79">
        <v>37.26</v>
      </c>
      <c r="N221" s="94">
        <v>37.26</v>
      </c>
      <c r="O221" s="63">
        <v>2530</v>
      </c>
      <c r="P221" s="64">
        <f>Table22457891011234567891011121314151617181920212223242526272829303132333438235[[#This Row],[PEMBULATAN]]*O221</f>
        <v>94267.799999999988</v>
      </c>
    </row>
    <row r="222" spans="1:16" ht="26.25" customHeight="1" x14ac:dyDescent="0.2">
      <c r="A222" s="13"/>
      <c r="B222" s="73"/>
      <c r="C222" s="71" t="s">
        <v>390</v>
      </c>
      <c r="D222" s="76" t="s">
        <v>56</v>
      </c>
      <c r="E222" s="12">
        <v>44516</v>
      </c>
      <c r="F222" s="74" t="s">
        <v>57</v>
      </c>
      <c r="G222" s="12">
        <v>44520</v>
      </c>
      <c r="H222" s="9" t="s">
        <v>4183</v>
      </c>
      <c r="I222" s="15">
        <v>80</v>
      </c>
      <c r="J222" s="15">
        <v>62</v>
      </c>
      <c r="K222" s="15">
        <v>28</v>
      </c>
      <c r="L222" s="15">
        <v>12</v>
      </c>
      <c r="M222" s="79">
        <v>34.72</v>
      </c>
      <c r="N222" s="94">
        <v>34.72</v>
      </c>
      <c r="O222" s="63">
        <v>2530</v>
      </c>
      <c r="P222" s="64">
        <f>Table22457891011234567891011121314151617181920212223242526272829303132333438235[[#This Row],[PEMBULATAN]]*O222</f>
        <v>87841.599999999991</v>
      </c>
    </row>
    <row r="223" spans="1:16" ht="26.25" customHeight="1" x14ac:dyDescent="0.2">
      <c r="A223" s="13"/>
      <c r="B223" s="73"/>
      <c r="C223" s="71" t="s">
        <v>391</v>
      </c>
      <c r="D223" s="76" t="s">
        <v>56</v>
      </c>
      <c r="E223" s="12">
        <v>44516</v>
      </c>
      <c r="F223" s="74" t="s">
        <v>57</v>
      </c>
      <c r="G223" s="12">
        <v>44520</v>
      </c>
      <c r="H223" s="9" t="s">
        <v>4183</v>
      </c>
      <c r="I223" s="15">
        <v>52</v>
      </c>
      <c r="J223" s="15">
        <v>41</v>
      </c>
      <c r="K223" s="15">
        <v>32</v>
      </c>
      <c r="L223" s="15">
        <v>3</v>
      </c>
      <c r="M223" s="79">
        <v>17.056000000000001</v>
      </c>
      <c r="N223" s="94">
        <v>17.056000000000001</v>
      </c>
      <c r="O223" s="63">
        <v>2530</v>
      </c>
      <c r="P223" s="64">
        <f>Table22457891011234567891011121314151617181920212223242526272829303132333438235[[#This Row],[PEMBULATAN]]*O223</f>
        <v>43151.68</v>
      </c>
    </row>
    <row r="224" spans="1:16" ht="26.25" customHeight="1" x14ac:dyDescent="0.2">
      <c r="A224" s="13"/>
      <c r="B224" s="73"/>
      <c r="C224" s="71" t="s">
        <v>392</v>
      </c>
      <c r="D224" s="76" t="s">
        <v>56</v>
      </c>
      <c r="E224" s="12">
        <v>44516</v>
      </c>
      <c r="F224" s="74" t="s">
        <v>57</v>
      </c>
      <c r="G224" s="12">
        <v>44520</v>
      </c>
      <c r="H224" s="9" t="s">
        <v>4183</v>
      </c>
      <c r="I224" s="15">
        <v>83</v>
      </c>
      <c r="J224" s="15">
        <v>64</v>
      </c>
      <c r="K224" s="15">
        <v>27</v>
      </c>
      <c r="L224" s="15">
        <v>6</v>
      </c>
      <c r="M224" s="79">
        <v>35.856000000000002</v>
      </c>
      <c r="N224" s="94">
        <v>35.856000000000002</v>
      </c>
      <c r="O224" s="63">
        <v>2530</v>
      </c>
      <c r="P224" s="64">
        <f>Table22457891011234567891011121314151617181920212223242526272829303132333438235[[#This Row],[PEMBULATAN]]*O224</f>
        <v>90715.680000000008</v>
      </c>
    </row>
    <row r="225" spans="1:16" ht="26.25" customHeight="1" x14ac:dyDescent="0.2">
      <c r="A225" s="13"/>
      <c r="B225" s="73"/>
      <c r="C225" s="71" t="s">
        <v>393</v>
      </c>
      <c r="D225" s="76" t="s">
        <v>56</v>
      </c>
      <c r="E225" s="12">
        <v>44516</v>
      </c>
      <c r="F225" s="74" t="s">
        <v>57</v>
      </c>
      <c r="G225" s="12">
        <v>44520</v>
      </c>
      <c r="H225" s="9" t="s">
        <v>4183</v>
      </c>
      <c r="I225" s="15">
        <v>72</v>
      </c>
      <c r="J225" s="15">
        <v>52</v>
      </c>
      <c r="K225" s="15">
        <v>26</v>
      </c>
      <c r="L225" s="15">
        <v>7</v>
      </c>
      <c r="M225" s="79">
        <v>24.335999999999999</v>
      </c>
      <c r="N225" s="94">
        <v>25</v>
      </c>
      <c r="O225" s="63">
        <v>2530</v>
      </c>
      <c r="P225" s="64">
        <f>Table22457891011234567891011121314151617181920212223242526272829303132333438235[[#This Row],[PEMBULATAN]]*O225</f>
        <v>63250</v>
      </c>
    </row>
    <row r="226" spans="1:16" ht="26.25" customHeight="1" x14ac:dyDescent="0.2">
      <c r="A226" s="13"/>
      <c r="B226" s="73"/>
      <c r="C226" s="71" t="s">
        <v>394</v>
      </c>
      <c r="D226" s="76" t="s">
        <v>56</v>
      </c>
      <c r="E226" s="12">
        <v>44516</v>
      </c>
      <c r="F226" s="74" t="s">
        <v>57</v>
      </c>
      <c r="G226" s="12">
        <v>44520</v>
      </c>
      <c r="H226" s="9" t="s">
        <v>4183</v>
      </c>
      <c r="I226" s="15">
        <v>95</v>
      </c>
      <c r="J226" s="15">
        <v>58</v>
      </c>
      <c r="K226" s="15">
        <v>36</v>
      </c>
      <c r="L226" s="15">
        <v>19</v>
      </c>
      <c r="M226" s="79">
        <v>49.59</v>
      </c>
      <c r="N226" s="94">
        <v>49.59</v>
      </c>
      <c r="O226" s="63">
        <v>2530</v>
      </c>
      <c r="P226" s="64">
        <f>Table22457891011234567891011121314151617181920212223242526272829303132333438235[[#This Row],[PEMBULATAN]]*O226</f>
        <v>125462.70000000001</v>
      </c>
    </row>
    <row r="227" spans="1:16" ht="26.25" customHeight="1" x14ac:dyDescent="0.2">
      <c r="A227" s="13"/>
      <c r="B227" s="73"/>
      <c r="C227" s="71" t="s">
        <v>395</v>
      </c>
      <c r="D227" s="76" t="s">
        <v>56</v>
      </c>
      <c r="E227" s="12">
        <v>44516</v>
      </c>
      <c r="F227" s="74" t="s">
        <v>57</v>
      </c>
      <c r="G227" s="12">
        <v>44520</v>
      </c>
      <c r="H227" s="9" t="s">
        <v>4183</v>
      </c>
      <c r="I227" s="15">
        <v>87</v>
      </c>
      <c r="J227" s="15">
        <v>62</v>
      </c>
      <c r="K227" s="15">
        <v>28</v>
      </c>
      <c r="L227" s="15">
        <v>11</v>
      </c>
      <c r="M227" s="79">
        <v>37.758000000000003</v>
      </c>
      <c r="N227" s="94">
        <v>37.758000000000003</v>
      </c>
      <c r="O227" s="63">
        <v>2530</v>
      </c>
      <c r="P227" s="64">
        <f>Table22457891011234567891011121314151617181920212223242526272829303132333438235[[#This Row],[PEMBULATAN]]*O227</f>
        <v>95527.74</v>
      </c>
    </row>
    <row r="228" spans="1:16" ht="26.25" customHeight="1" x14ac:dyDescent="0.2">
      <c r="A228" s="13"/>
      <c r="B228" s="73"/>
      <c r="C228" s="71" t="s">
        <v>396</v>
      </c>
      <c r="D228" s="76" t="s">
        <v>56</v>
      </c>
      <c r="E228" s="12">
        <v>44516</v>
      </c>
      <c r="F228" s="74" t="s">
        <v>57</v>
      </c>
      <c r="G228" s="12">
        <v>44520</v>
      </c>
      <c r="H228" s="9" t="s">
        <v>4183</v>
      </c>
      <c r="I228" s="15">
        <v>101</v>
      </c>
      <c r="J228" s="15">
        <v>65</v>
      </c>
      <c r="K228" s="15">
        <v>38</v>
      </c>
      <c r="L228" s="15">
        <v>16</v>
      </c>
      <c r="M228" s="79">
        <v>62.3675</v>
      </c>
      <c r="N228" s="94">
        <v>63</v>
      </c>
      <c r="O228" s="63">
        <v>2530</v>
      </c>
      <c r="P228" s="64">
        <f>Table22457891011234567891011121314151617181920212223242526272829303132333438235[[#This Row],[PEMBULATAN]]*O228</f>
        <v>159390</v>
      </c>
    </row>
    <row r="229" spans="1:16" ht="26.25" customHeight="1" x14ac:dyDescent="0.2">
      <c r="A229" s="13"/>
      <c r="B229" s="73"/>
      <c r="C229" s="71" t="s">
        <v>397</v>
      </c>
      <c r="D229" s="76" t="s">
        <v>56</v>
      </c>
      <c r="E229" s="12">
        <v>44516</v>
      </c>
      <c r="F229" s="74" t="s">
        <v>57</v>
      </c>
      <c r="G229" s="12">
        <v>44520</v>
      </c>
      <c r="H229" s="9" t="s">
        <v>4183</v>
      </c>
      <c r="I229" s="15">
        <v>95</v>
      </c>
      <c r="J229" s="15">
        <v>60</v>
      </c>
      <c r="K229" s="15">
        <v>22</v>
      </c>
      <c r="L229" s="15">
        <v>4</v>
      </c>
      <c r="M229" s="79">
        <v>31.35</v>
      </c>
      <c r="N229" s="94">
        <v>32</v>
      </c>
      <c r="O229" s="63">
        <v>2530</v>
      </c>
      <c r="P229" s="64">
        <f>Table22457891011234567891011121314151617181920212223242526272829303132333438235[[#This Row],[PEMBULATAN]]*O229</f>
        <v>80960</v>
      </c>
    </row>
    <row r="230" spans="1:16" ht="26.25" customHeight="1" x14ac:dyDescent="0.2">
      <c r="A230" s="13"/>
      <c r="B230" s="73"/>
      <c r="C230" s="71" t="s">
        <v>398</v>
      </c>
      <c r="D230" s="76" t="s">
        <v>56</v>
      </c>
      <c r="E230" s="12">
        <v>44516</v>
      </c>
      <c r="F230" s="74" t="s">
        <v>57</v>
      </c>
      <c r="G230" s="12">
        <v>44520</v>
      </c>
      <c r="H230" s="9" t="s">
        <v>4183</v>
      </c>
      <c r="I230" s="15">
        <v>84</v>
      </c>
      <c r="J230" s="15">
        <v>60</v>
      </c>
      <c r="K230" s="15">
        <v>28</v>
      </c>
      <c r="L230" s="15">
        <v>5</v>
      </c>
      <c r="M230" s="79">
        <v>35.28</v>
      </c>
      <c r="N230" s="94">
        <v>35.28</v>
      </c>
      <c r="O230" s="63">
        <v>2530</v>
      </c>
      <c r="P230" s="64">
        <f>Table22457891011234567891011121314151617181920212223242526272829303132333438235[[#This Row],[PEMBULATAN]]*O230</f>
        <v>89258.400000000009</v>
      </c>
    </row>
    <row r="231" spans="1:16" ht="26.25" customHeight="1" x14ac:dyDescent="0.2">
      <c r="A231" s="13"/>
      <c r="B231" s="73"/>
      <c r="C231" s="71" t="s">
        <v>399</v>
      </c>
      <c r="D231" s="76" t="s">
        <v>56</v>
      </c>
      <c r="E231" s="12">
        <v>44516</v>
      </c>
      <c r="F231" s="74" t="s">
        <v>57</v>
      </c>
      <c r="G231" s="12">
        <v>44520</v>
      </c>
      <c r="H231" s="9" t="s">
        <v>4183</v>
      </c>
      <c r="I231" s="15">
        <v>75</v>
      </c>
      <c r="J231" s="15">
        <v>55</v>
      </c>
      <c r="K231" s="15">
        <v>20</v>
      </c>
      <c r="L231" s="15">
        <v>8</v>
      </c>
      <c r="M231" s="79">
        <v>20.625</v>
      </c>
      <c r="N231" s="94">
        <v>20.625</v>
      </c>
      <c r="O231" s="63">
        <v>2530</v>
      </c>
      <c r="P231" s="64">
        <f>Table22457891011234567891011121314151617181920212223242526272829303132333438235[[#This Row],[PEMBULATAN]]*O231</f>
        <v>52181.25</v>
      </c>
    </row>
    <row r="232" spans="1:16" ht="26.25" customHeight="1" x14ac:dyDescent="0.2">
      <c r="A232" s="13"/>
      <c r="B232" s="73"/>
      <c r="C232" s="71" t="s">
        <v>400</v>
      </c>
      <c r="D232" s="76" t="s">
        <v>56</v>
      </c>
      <c r="E232" s="12">
        <v>44516</v>
      </c>
      <c r="F232" s="74" t="s">
        <v>57</v>
      </c>
      <c r="G232" s="12">
        <v>44520</v>
      </c>
      <c r="H232" s="9" t="s">
        <v>4183</v>
      </c>
      <c r="I232" s="15">
        <v>64</v>
      </c>
      <c r="J232" s="15">
        <v>40</v>
      </c>
      <c r="K232" s="15">
        <v>18</v>
      </c>
      <c r="L232" s="15">
        <v>7</v>
      </c>
      <c r="M232" s="79">
        <v>11.52</v>
      </c>
      <c r="N232" s="94">
        <v>11.52</v>
      </c>
      <c r="O232" s="63">
        <v>2530</v>
      </c>
      <c r="P232" s="64">
        <f>Table22457891011234567891011121314151617181920212223242526272829303132333438235[[#This Row],[PEMBULATAN]]*O232</f>
        <v>29145.599999999999</v>
      </c>
    </row>
    <row r="233" spans="1:16" ht="26.25" customHeight="1" x14ac:dyDescent="0.2">
      <c r="A233" s="13"/>
      <c r="B233" s="73"/>
      <c r="C233" s="71" t="s">
        <v>401</v>
      </c>
      <c r="D233" s="76" t="s">
        <v>56</v>
      </c>
      <c r="E233" s="12">
        <v>44516</v>
      </c>
      <c r="F233" s="74" t="s">
        <v>57</v>
      </c>
      <c r="G233" s="12">
        <v>44520</v>
      </c>
      <c r="H233" s="9" t="s">
        <v>4183</v>
      </c>
      <c r="I233" s="15">
        <v>89</v>
      </c>
      <c r="J233" s="15">
        <v>64</v>
      </c>
      <c r="K233" s="15">
        <v>32</v>
      </c>
      <c r="L233" s="15">
        <v>12</v>
      </c>
      <c r="M233" s="79">
        <v>45.567999999999998</v>
      </c>
      <c r="N233" s="94">
        <v>45.567999999999998</v>
      </c>
      <c r="O233" s="63">
        <v>2530</v>
      </c>
      <c r="P233" s="64">
        <f>Table22457891011234567891011121314151617181920212223242526272829303132333438235[[#This Row],[PEMBULATAN]]*O233</f>
        <v>115287.03999999999</v>
      </c>
    </row>
    <row r="234" spans="1:16" ht="26.25" customHeight="1" x14ac:dyDescent="0.2">
      <c r="A234" s="13"/>
      <c r="B234" s="73"/>
      <c r="C234" s="71" t="s">
        <v>402</v>
      </c>
      <c r="D234" s="76" t="s">
        <v>56</v>
      </c>
      <c r="E234" s="12">
        <v>44516</v>
      </c>
      <c r="F234" s="74" t="s">
        <v>57</v>
      </c>
      <c r="G234" s="12">
        <v>44520</v>
      </c>
      <c r="H234" s="9" t="s">
        <v>4183</v>
      </c>
      <c r="I234" s="15">
        <v>103</v>
      </c>
      <c r="J234" s="15">
        <v>65</v>
      </c>
      <c r="K234" s="15">
        <v>40</v>
      </c>
      <c r="L234" s="15">
        <v>18</v>
      </c>
      <c r="M234" s="79">
        <v>66.95</v>
      </c>
      <c r="N234" s="94">
        <v>66.95</v>
      </c>
      <c r="O234" s="63">
        <v>2530</v>
      </c>
      <c r="P234" s="64">
        <f>Table22457891011234567891011121314151617181920212223242526272829303132333438235[[#This Row],[PEMBULATAN]]*O234</f>
        <v>169383.5</v>
      </c>
    </row>
    <row r="235" spans="1:16" ht="26.25" customHeight="1" x14ac:dyDescent="0.2">
      <c r="A235" s="13"/>
      <c r="B235" s="73"/>
      <c r="C235" s="71" t="s">
        <v>403</v>
      </c>
      <c r="D235" s="76" t="s">
        <v>56</v>
      </c>
      <c r="E235" s="12">
        <v>44516</v>
      </c>
      <c r="F235" s="74" t="s">
        <v>57</v>
      </c>
      <c r="G235" s="12">
        <v>44520</v>
      </c>
      <c r="H235" s="9" t="s">
        <v>4183</v>
      </c>
      <c r="I235" s="15">
        <v>88</v>
      </c>
      <c r="J235" s="15">
        <v>64</v>
      </c>
      <c r="K235" s="15">
        <v>26</v>
      </c>
      <c r="L235" s="15">
        <v>21</v>
      </c>
      <c r="M235" s="79">
        <v>36.607999999999997</v>
      </c>
      <c r="N235" s="94">
        <v>36.607999999999997</v>
      </c>
      <c r="O235" s="63">
        <v>2530</v>
      </c>
      <c r="P235" s="64">
        <f>Table22457891011234567891011121314151617181920212223242526272829303132333438235[[#This Row],[PEMBULATAN]]*O235</f>
        <v>92618.239999999991</v>
      </c>
    </row>
    <row r="236" spans="1:16" ht="26.25" customHeight="1" x14ac:dyDescent="0.2">
      <c r="A236" s="13"/>
      <c r="B236" s="73"/>
      <c r="C236" s="71" t="s">
        <v>404</v>
      </c>
      <c r="D236" s="76" t="s">
        <v>56</v>
      </c>
      <c r="E236" s="12">
        <v>44516</v>
      </c>
      <c r="F236" s="74" t="s">
        <v>57</v>
      </c>
      <c r="G236" s="12">
        <v>44520</v>
      </c>
      <c r="H236" s="9" t="s">
        <v>4183</v>
      </c>
      <c r="I236" s="15">
        <v>98</v>
      </c>
      <c r="J236" s="15">
        <v>64</v>
      </c>
      <c r="K236" s="15">
        <v>30</v>
      </c>
      <c r="L236" s="15">
        <v>20</v>
      </c>
      <c r="M236" s="79">
        <v>47.04</v>
      </c>
      <c r="N236" s="94">
        <v>47.04</v>
      </c>
      <c r="O236" s="63">
        <v>2530</v>
      </c>
      <c r="P236" s="64">
        <f>Table22457891011234567891011121314151617181920212223242526272829303132333438235[[#This Row],[PEMBULATAN]]*O236</f>
        <v>119011.2</v>
      </c>
    </row>
    <row r="237" spans="1:16" ht="26.25" customHeight="1" x14ac:dyDescent="0.2">
      <c r="A237" s="13"/>
      <c r="B237" s="73"/>
      <c r="C237" s="71" t="s">
        <v>405</v>
      </c>
      <c r="D237" s="76" t="s">
        <v>56</v>
      </c>
      <c r="E237" s="12">
        <v>44516</v>
      </c>
      <c r="F237" s="74" t="s">
        <v>57</v>
      </c>
      <c r="G237" s="12">
        <v>44520</v>
      </c>
      <c r="H237" s="9" t="s">
        <v>4183</v>
      </c>
      <c r="I237" s="15">
        <v>40</v>
      </c>
      <c r="J237" s="15">
        <v>31</v>
      </c>
      <c r="K237" s="15">
        <v>32</v>
      </c>
      <c r="L237" s="15">
        <v>1</v>
      </c>
      <c r="M237" s="79">
        <v>9.92</v>
      </c>
      <c r="N237" s="94">
        <v>9.92</v>
      </c>
      <c r="O237" s="63">
        <v>2530</v>
      </c>
      <c r="P237" s="64">
        <f>Table22457891011234567891011121314151617181920212223242526272829303132333438235[[#This Row],[PEMBULATAN]]*O237</f>
        <v>25097.599999999999</v>
      </c>
    </row>
    <row r="238" spans="1:16" ht="26.25" customHeight="1" x14ac:dyDescent="0.2">
      <c r="A238" s="13"/>
      <c r="B238" s="73"/>
      <c r="C238" s="71" t="s">
        <v>406</v>
      </c>
      <c r="D238" s="76" t="s">
        <v>56</v>
      </c>
      <c r="E238" s="12">
        <v>44516</v>
      </c>
      <c r="F238" s="74" t="s">
        <v>57</v>
      </c>
      <c r="G238" s="12">
        <v>44520</v>
      </c>
      <c r="H238" s="9" t="s">
        <v>4183</v>
      </c>
      <c r="I238" s="15">
        <v>48</v>
      </c>
      <c r="J238" s="15">
        <v>32</v>
      </c>
      <c r="K238" s="15">
        <v>22</v>
      </c>
      <c r="L238" s="15">
        <v>1</v>
      </c>
      <c r="M238" s="79">
        <v>8.4480000000000004</v>
      </c>
      <c r="N238" s="94">
        <v>9</v>
      </c>
      <c r="O238" s="63">
        <v>2530</v>
      </c>
      <c r="P238" s="64">
        <f>Table22457891011234567891011121314151617181920212223242526272829303132333438235[[#This Row],[PEMBULATAN]]*O238</f>
        <v>22770</v>
      </c>
    </row>
    <row r="239" spans="1:16" ht="26.25" customHeight="1" x14ac:dyDescent="0.2">
      <c r="A239" s="13"/>
      <c r="B239" s="73"/>
      <c r="C239" s="71" t="s">
        <v>407</v>
      </c>
      <c r="D239" s="76" t="s">
        <v>56</v>
      </c>
      <c r="E239" s="12">
        <v>44516</v>
      </c>
      <c r="F239" s="74" t="s">
        <v>57</v>
      </c>
      <c r="G239" s="12">
        <v>44520</v>
      </c>
      <c r="H239" s="9" t="s">
        <v>4183</v>
      </c>
      <c r="I239" s="15">
        <v>86</v>
      </c>
      <c r="J239" s="15">
        <v>45</v>
      </c>
      <c r="K239" s="15">
        <v>32</v>
      </c>
      <c r="L239" s="15">
        <v>9</v>
      </c>
      <c r="M239" s="79">
        <v>30.96</v>
      </c>
      <c r="N239" s="94">
        <v>30.96</v>
      </c>
      <c r="O239" s="63">
        <v>2530</v>
      </c>
      <c r="P239" s="64">
        <f>Table22457891011234567891011121314151617181920212223242526272829303132333438235[[#This Row],[PEMBULATAN]]*O239</f>
        <v>78328.800000000003</v>
      </c>
    </row>
    <row r="240" spans="1:16" ht="26.25" customHeight="1" x14ac:dyDescent="0.2">
      <c r="A240" s="13"/>
      <c r="B240" s="73"/>
      <c r="C240" s="71" t="s">
        <v>408</v>
      </c>
      <c r="D240" s="76" t="s">
        <v>56</v>
      </c>
      <c r="E240" s="12">
        <v>44516</v>
      </c>
      <c r="F240" s="74" t="s">
        <v>57</v>
      </c>
      <c r="G240" s="12">
        <v>44520</v>
      </c>
      <c r="H240" s="9" t="s">
        <v>4183</v>
      </c>
      <c r="I240" s="15">
        <v>95</v>
      </c>
      <c r="J240" s="15">
        <v>67</v>
      </c>
      <c r="K240" s="15">
        <v>28</v>
      </c>
      <c r="L240" s="15">
        <v>13</v>
      </c>
      <c r="M240" s="79">
        <v>44.555</v>
      </c>
      <c r="N240" s="94">
        <v>44.555</v>
      </c>
      <c r="O240" s="63">
        <v>2530</v>
      </c>
      <c r="P240" s="64">
        <f>Table22457891011234567891011121314151617181920212223242526272829303132333438235[[#This Row],[PEMBULATAN]]*O240</f>
        <v>112724.15</v>
      </c>
    </row>
    <row r="241" spans="1:16" ht="26.25" customHeight="1" x14ac:dyDescent="0.2">
      <c r="A241" s="13"/>
      <c r="B241" s="73"/>
      <c r="C241" s="71" t="s">
        <v>409</v>
      </c>
      <c r="D241" s="76" t="s">
        <v>56</v>
      </c>
      <c r="E241" s="12">
        <v>44516</v>
      </c>
      <c r="F241" s="74" t="s">
        <v>57</v>
      </c>
      <c r="G241" s="12">
        <v>44520</v>
      </c>
      <c r="H241" s="9" t="s">
        <v>4183</v>
      </c>
      <c r="I241" s="15">
        <v>89</v>
      </c>
      <c r="J241" s="15">
        <v>62</v>
      </c>
      <c r="K241" s="15">
        <v>21</v>
      </c>
      <c r="L241" s="15">
        <v>15</v>
      </c>
      <c r="M241" s="79">
        <v>28.9695</v>
      </c>
      <c r="N241" s="94">
        <v>28.9695</v>
      </c>
      <c r="O241" s="63">
        <v>2530</v>
      </c>
      <c r="P241" s="64">
        <f>Table22457891011234567891011121314151617181920212223242526272829303132333438235[[#This Row],[PEMBULATAN]]*O241</f>
        <v>73292.835000000006</v>
      </c>
    </row>
    <row r="242" spans="1:16" ht="26.25" customHeight="1" x14ac:dyDescent="0.2">
      <c r="A242" s="13"/>
      <c r="B242" s="96"/>
      <c r="C242" s="71" t="s">
        <v>410</v>
      </c>
      <c r="D242" s="76" t="s">
        <v>56</v>
      </c>
      <c r="E242" s="12">
        <v>44516</v>
      </c>
      <c r="F242" s="74" t="s">
        <v>57</v>
      </c>
      <c r="G242" s="12">
        <v>44520</v>
      </c>
      <c r="H242" s="9" t="s">
        <v>4183</v>
      </c>
      <c r="I242" s="15">
        <v>80</v>
      </c>
      <c r="J242" s="15">
        <v>58</v>
      </c>
      <c r="K242" s="15">
        <v>25</v>
      </c>
      <c r="L242" s="15">
        <v>7</v>
      </c>
      <c r="M242" s="79">
        <v>29</v>
      </c>
      <c r="N242" s="94">
        <v>29</v>
      </c>
      <c r="O242" s="63">
        <v>2530</v>
      </c>
      <c r="P242" s="64">
        <f>Table22457891011234567891011121314151617181920212223242526272829303132333438235[[#This Row],[PEMBULATAN]]*O242</f>
        <v>73370</v>
      </c>
    </row>
    <row r="243" spans="1:16" ht="26.25" customHeight="1" x14ac:dyDescent="0.2">
      <c r="A243" s="13"/>
      <c r="B243" s="98" t="s">
        <v>411</v>
      </c>
      <c r="C243" s="71" t="s">
        <v>412</v>
      </c>
      <c r="D243" s="76" t="s">
        <v>56</v>
      </c>
      <c r="E243" s="12">
        <v>44516</v>
      </c>
      <c r="F243" s="74" t="s">
        <v>57</v>
      </c>
      <c r="G243" s="12">
        <v>44520</v>
      </c>
      <c r="H243" s="9" t="s">
        <v>4183</v>
      </c>
      <c r="I243" s="15">
        <v>8</v>
      </c>
      <c r="J243" s="15">
        <v>47</v>
      </c>
      <c r="K243" s="15">
        <v>33</v>
      </c>
      <c r="L243" s="15">
        <v>37</v>
      </c>
      <c r="M243" s="79">
        <v>3.1019999999999999</v>
      </c>
      <c r="N243" s="94">
        <v>37</v>
      </c>
      <c r="O243" s="63">
        <v>2530</v>
      </c>
      <c r="P243" s="64">
        <f>Table22457891011234567891011121314151617181920212223242526272829303132333438235[[#This Row],[PEMBULATAN]]*O243</f>
        <v>93610</v>
      </c>
    </row>
    <row r="244" spans="1:16" ht="26.25" customHeight="1" x14ac:dyDescent="0.2">
      <c r="A244" s="13"/>
      <c r="B244" s="73"/>
      <c r="C244" s="71" t="s">
        <v>413</v>
      </c>
      <c r="D244" s="76" t="s">
        <v>56</v>
      </c>
      <c r="E244" s="12">
        <v>44516</v>
      </c>
      <c r="F244" s="74" t="s">
        <v>57</v>
      </c>
      <c r="G244" s="12">
        <v>44520</v>
      </c>
      <c r="H244" s="9" t="s">
        <v>4183</v>
      </c>
      <c r="I244" s="15">
        <v>15</v>
      </c>
      <c r="J244" s="15">
        <v>68</v>
      </c>
      <c r="K244" s="15">
        <v>56</v>
      </c>
      <c r="L244" s="15">
        <v>27</v>
      </c>
      <c r="M244" s="79">
        <v>14.28</v>
      </c>
      <c r="N244" s="94">
        <v>27</v>
      </c>
      <c r="O244" s="63">
        <v>2530</v>
      </c>
      <c r="P244" s="64">
        <f>Table22457891011234567891011121314151617181920212223242526272829303132333438235[[#This Row],[PEMBULATAN]]*O244</f>
        <v>68310</v>
      </c>
    </row>
    <row r="245" spans="1:16" ht="26.25" customHeight="1" x14ac:dyDescent="0.2">
      <c r="A245" s="13"/>
      <c r="B245" s="73"/>
      <c r="C245" s="71" t="s">
        <v>414</v>
      </c>
      <c r="D245" s="76" t="s">
        <v>56</v>
      </c>
      <c r="E245" s="12">
        <v>44516</v>
      </c>
      <c r="F245" s="74" t="s">
        <v>57</v>
      </c>
      <c r="G245" s="12">
        <v>44520</v>
      </c>
      <c r="H245" s="9" t="s">
        <v>4183</v>
      </c>
      <c r="I245" s="15">
        <v>27</v>
      </c>
      <c r="J245" s="15">
        <v>87</v>
      </c>
      <c r="K245" s="15">
        <v>37</v>
      </c>
      <c r="L245" s="15">
        <v>25</v>
      </c>
      <c r="M245" s="79">
        <v>21.728249999999999</v>
      </c>
      <c r="N245" s="94">
        <v>25</v>
      </c>
      <c r="O245" s="63">
        <v>2530</v>
      </c>
      <c r="P245" s="64">
        <f>Table22457891011234567891011121314151617181920212223242526272829303132333438235[[#This Row],[PEMBULATAN]]*O245</f>
        <v>63250</v>
      </c>
    </row>
    <row r="246" spans="1:16" ht="26.25" customHeight="1" x14ac:dyDescent="0.2">
      <c r="A246" s="13"/>
      <c r="B246" s="73"/>
      <c r="C246" s="71" t="s">
        <v>415</v>
      </c>
      <c r="D246" s="76" t="s">
        <v>56</v>
      </c>
      <c r="E246" s="12">
        <v>44516</v>
      </c>
      <c r="F246" s="74" t="s">
        <v>57</v>
      </c>
      <c r="G246" s="12">
        <v>44520</v>
      </c>
      <c r="H246" s="9" t="s">
        <v>4183</v>
      </c>
      <c r="I246" s="15">
        <v>1</v>
      </c>
      <c r="J246" s="15">
        <v>49</v>
      </c>
      <c r="K246" s="15">
        <v>40</v>
      </c>
      <c r="L246" s="15">
        <v>10</v>
      </c>
      <c r="M246" s="79">
        <v>0.49</v>
      </c>
      <c r="N246" s="94">
        <v>11</v>
      </c>
      <c r="O246" s="63">
        <v>2530</v>
      </c>
      <c r="P246" s="64">
        <f>Table22457891011234567891011121314151617181920212223242526272829303132333438235[[#This Row],[PEMBULATAN]]*O246</f>
        <v>27830</v>
      </c>
    </row>
    <row r="247" spans="1:16" ht="26.25" customHeight="1" x14ac:dyDescent="0.2">
      <c r="A247" s="13"/>
      <c r="B247" s="73"/>
      <c r="C247" s="71" t="s">
        <v>416</v>
      </c>
      <c r="D247" s="76" t="s">
        <v>56</v>
      </c>
      <c r="E247" s="12">
        <v>44516</v>
      </c>
      <c r="F247" s="74" t="s">
        <v>57</v>
      </c>
      <c r="G247" s="12">
        <v>44520</v>
      </c>
      <c r="H247" s="9" t="s">
        <v>4183</v>
      </c>
      <c r="I247" s="15">
        <v>18</v>
      </c>
      <c r="J247" s="15">
        <v>88</v>
      </c>
      <c r="K247" s="15">
        <v>58</v>
      </c>
      <c r="L247" s="15">
        <v>37</v>
      </c>
      <c r="M247" s="79">
        <v>22.968</v>
      </c>
      <c r="N247" s="94">
        <v>37</v>
      </c>
      <c r="O247" s="63">
        <v>2530</v>
      </c>
      <c r="P247" s="64">
        <f>Table22457891011234567891011121314151617181920212223242526272829303132333438235[[#This Row],[PEMBULATAN]]*O247</f>
        <v>93610</v>
      </c>
    </row>
    <row r="248" spans="1:16" ht="26.25" customHeight="1" x14ac:dyDescent="0.2">
      <c r="A248" s="13"/>
      <c r="B248" s="73"/>
      <c r="C248" s="71" t="s">
        <v>417</v>
      </c>
      <c r="D248" s="76" t="s">
        <v>56</v>
      </c>
      <c r="E248" s="12">
        <v>44516</v>
      </c>
      <c r="F248" s="74" t="s">
        <v>57</v>
      </c>
      <c r="G248" s="12">
        <v>44520</v>
      </c>
      <c r="H248" s="9" t="s">
        <v>4183</v>
      </c>
      <c r="I248" s="15">
        <v>7</v>
      </c>
      <c r="J248" s="15">
        <v>65</v>
      </c>
      <c r="K248" s="15">
        <v>50</v>
      </c>
      <c r="L248" s="15">
        <v>26</v>
      </c>
      <c r="M248" s="79">
        <v>5.6875</v>
      </c>
      <c r="N248" s="94">
        <v>26</v>
      </c>
      <c r="O248" s="63">
        <v>2530</v>
      </c>
      <c r="P248" s="64">
        <f>Table22457891011234567891011121314151617181920212223242526272829303132333438235[[#This Row],[PEMBULATAN]]*O248</f>
        <v>65780</v>
      </c>
    </row>
    <row r="249" spans="1:16" ht="26.25" customHeight="1" x14ac:dyDescent="0.2">
      <c r="A249" s="13"/>
      <c r="B249" s="96"/>
      <c r="C249" s="71" t="s">
        <v>418</v>
      </c>
      <c r="D249" s="76" t="s">
        <v>56</v>
      </c>
      <c r="E249" s="12">
        <v>44516</v>
      </c>
      <c r="F249" s="74" t="s">
        <v>57</v>
      </c>
      <c r="G249" s="12">
        <v>44520</v>
      </c>
      <c r="H249" s="9" t="s">
        <v>4183</v>
      </c>
      <c r="I249" s="15">
        <v>14</v>
      </c>
      <c r="J249" s="15">
        <v>63</v>
      </c>
      <c r="K249" s="15">
        <v>47</v>
      </c>
      <c r="L249" s="15">
        <v>43</v>
      </c>
      <c r="M249" s="79">
        <v>10.3635</v>
      </c>
      <c r="N249" s="94">
        <v>44</v>
      </c>
      <c r="O249" s="63">
        <v>2530</v>
      </c>
      <c r="P249" s="64">
        <f>Table22457891011234567891011121314151617181920212223242526272829303132333438235[[#This Row],[PEMBULATAN]]*O249</f>
        <v>111320</v>
      </c>
    </row>
    <row r="250" spans="1:16" ht="26.25" customHeight="1" x14ac:dyDescent="0.2">
      <c r="A250" s="13"/>
      <c r="B250" s="97" t="s">
        <v>419</v>
      </c>
      <c r="C250" s="71" t="s">
        <v>420</v>
      </c>
      <c r="D250" s="76" t="s">
        <v>56</v>
      </c>
      <c r="E250" s="12">
        <v>44516</v>
      </c>
      <c r="F250" s="74" t="s">
        <v>57</v>
      </c>
      <c r="G250" s="12">
        <v>44520</v>
      </c>
      <c r="H250" s="9" t="s">
        <v>4183</v>
      </c>
      <c r="I250" s="15">
        <v>30</v>
      </c>
      <c r="J250" s="15">
        <v>18</v>
      </c>
      <c r="K250" s="15">
        <v>16</v>
      </c>
      <c r="L250" s="15">
        <v>4</v>
      </c>
      <c r="M250" s="79">
        <v>2.16</v>
      </c>
      <c r="N250" s="94">
        <v>4</v>
      </c>
      <c r="O250" s="63">
        <v>2530</v>
      </c>
      <c r="P250" s="64">
        <f>Table22457891011234567891011121314151617181920212223242526272829303132333438235[[#This Row],[PEMBULATAN]]*O250</f>
        <v>10120</v>
      </c>
    </row>
    <row r="251" spans="1:16" ht="26.25" customHeight="1" x14ac:dyDescent="0.2">
      <c r="A251" s="13"/>
      <c r="B251" s="73" t="s">
        <v>421</v>
      </c>
      <c r="C251" s="71" t="s">
        <v>422</v>
      </c>
      <c r="D251" s="76" t="s">
        <v>56</v>
      </c>
      <c r="E251" s="12">
        <v>44516</v>
      </c>
      <c r="F251" s="74" t="s">
        <v>57</v>
      </c>
      <c r="G251" s="12">
        <v>44520</v>
      </c>
      <c r="H251" s="9" t="s">
        <v>4183</v>
      </c>
      <c r="I251" s="15">
        <v>43</v>
      </c>
      <c r="J251" s="15">
        <v>34</v>
      </c>
      <c r="K251" s="15">
        <v>30</v>
      </c>
      <c r="L251" s="15">
        <v>9</v>
      </c>
      <c r="M251" s="79">
        <v>10.965</v>
      </c>
      <c r="N251" s="94">
        <v>10.965</v>
      </c>
      <c r="O251" s="63">
        <v>2530</v>
      </c>
      <c r="P251" s="64">
        <f>Table22457891011234567891011121314151617181920212223242526272829303132333438235[[#This Row],[PEMBULATAN]]*O251</f>
        <v>27741.45</v>
      </c>
    </row>
    <row r="252" spans="1:16" ht="26.25" customHeight="1" x14ac:dyDescent="0.2">
      <c r="A252" s="13"/>
      <c r="B252" s="73"/>
      <c r="C252" s="71" t="s">
        <v>423</v>
      </c>
      <c r="D252" s="76" t="s">
        <v>56</v>
      </c>
      <c r="E252" s="12">
        <v>44516</v>
      </c>
      <c r="F252" s="74" t="s">
        <v>57</v>
      </c>
      <c r="G252" s="12">
        <v>44520</v>
      </c>
      <c r="H252" s="9" t="s">
        <v>4183</v>
      </c>
      <c r="I252" s="15">
        <v>43</v>
      </c>
      <c r="J252" s="15">
        <v>34</v>
      </c>
      <c r="K252" s="15">
        <v>30</v>
      </c>
      <c r="L252" s="15">
        <v>9</v>
      </c>
      <c r="M252" s="79">
        <v>10.965</v>
      </c>
      <c r="N252" s="94">
        <v>10.965</v>
      </c>
      <c r="O252" s="63">
        <v>2530</v>
      </c>
      <c r="P252" s="64">
        <f>Table22457891011234567891011121314151617181920212223242526272829303132333438235[[#This Row],[PEMBULATAN]]*O252</f>
        <v>27741.45</v>
      </c>
    </row>
    <row r="253" spans="1:16" ht="26.25" customHeight="1" x14ac:dyDescent="0.2">
      <c r="A253" s="13"/>
      <c r="B253" s="73"/>
      <c r="C253" s="71" t="s">
        <v>424</v>
      </c>
      <c r="D253" s="76" t="s">
        <v>56</v>
      </c>
      <c r="E253" s="12">
        <v>44516</v>
      </c>
      <c r="F253" s="74" t="s">
        <v>57</v>
      </c>
      <c r="G253" s="12">
        <v>44520</v>
      </c>
      <c r="H253" s="9" t="s">
        <v>4183</v>
      </c>
      <c r="I253" s="15">
        <v>41</v>
      </c>
      <c r="J253" s="15">
        <v>36</v>
      </c>
      <c r="K253" s="15">
        <v>20</v>
      </c>
      <c r="L253" s="15">
        <v>12</v>
      </c>
      <c r="M253" s="79">
        <v>7.38</v>
      </c>
      <c r="N253" s="94">
        <v>13</v>
      </c>
      <c r="O253" s="63">
        <v>2530</v>
      </c>
      <c r="P253" s="64">
        <f>Table22457891011234567891011121314151617181920212223242526272829303132333438235[[#This Row],[PEMBULATAN]]*O253</f>
        <v>32890</v>
      </c>
    </row>
    <row r="254" spans="1:16" ht="26.25" customHeight="1" x14ac:dyDescent="0.2">
      <c r="A254" s="13"/>
      <c r="B254" s="96"/>
      <c r="C254" s="71" t="s">
        <v>425</v>
      </c>
      <c r="D254" s="76" t="s">
        <v>56</v>
      </c>
      <c r="E254" s="12">
        <v>44516</v>
      </c>
      <c r="F254" s="74" t="s">
        <v>57</v>
      </c>
      <c r="G254" s="12">
        <v>44520</v>
      </c>
      <c r="H254" s="9" t="s">
        <v>4183</v>
      </c>
      <c r="I254" s="15">
        <v>43</v>
      </c>
      <c r="J254" s="15">
        <v>34</v>
      </c>
      <c r="K254" s="15">
        <v>30</v>
      </c>
      <c r="L254" s="15">
        <v>9</v>
      </c>
      <c r="M254" s="79">
        <v>10.965</v>
      </c>
      <c r="N254" s="94">
        <v>10.965</v>
      </c>
      <c r="O254" s="63">
        <v>2530</v>
      </c>
      <c r="P254" s="64">
        <f>Table22457891011234567891011121314151617181920212223242526272829303132333438235[[#This Row],[PEMBULATAN]]*O254</f>
        <v>27741.45</v>
      </c>
    </row>
    <row r="255" spans="1:16" ht="26.25" customHeight="1" x14ac:dyDescent="0.2">
      <c r="A255" s="13"/>
      <c r="B255" s="73" t="s">
        <v>426</v>
      </c>
      <c r="C255" s="71" t="s">
        <v>427</v>
      </c>
      <c r="D255" s="76" t="s">
        <v>56</v>
      </c>
      <c r="E255" s="12">
        <v>44516</v>
      </c>
      <c r="F255" s="74" t="s">
        <v>57</v>
      </c>
      <c r="G255" s="12">
        <v>44520</v>
      </c>
      <c r="H255" s="9" t="s">
        <v>4183</v>
      </c>
      <c r="I255" s="15">
        <v>41</v>
      </c>
      <c r="J255" s="15">
        <v>36</v>
      </c>
      <c r="K255" s="15">
        <v>20</v>
      </c>
      <c r="L255" s="15">
        <v>12</v>
      </c>
      <c r="M255" s="79">
        <v>7.38</v>
      </c>
      <c r="N255" s="94">
        <v>13</v>
      </c>
      <c r="O255" s="63">
        <v>2530</v>
      </c>
      <c r="P255" s="64">
        <f>Table22457891011234567891011121314151617181920212223242526272829303132333438235[[#This Row],[PEMBULATAN]]*O255</f>
        <v>32890</v>
      </c>
    </row>
    <row r="256" spans="1:16" ht="26.25" customHeight="1" x14ac:dyDescent="0.2">
      <c r="A256" s="13"/>
      <c r="B256" s="73"/>
      <c r="C256" s="71" t="s">
        <v>428</v>
      </c>
      <c r="D256" s="76" t="s">
        <v>56</v>
      </c>
      <c r="E256" s="12">
        <v>44516</v>
      </c>
      <c r="F256" s="74" t="s">
        <v>57</v>
      </c>
      <c r="G256" s="12">
        <v>44520</v>
      </c>
      <c r="H256" s="9" t="s">
        <v>4183</v>
      </c>
      <c r="I256" s="15">
        <v>41</v>
      </c>
      <c r="J256" s="15">
        <v>36</v>
      </c>
      <c r="K256" s="15">
        <v>20</v>
      </c>
      <c r="L256" s="15">
        <v>12</v>
      </c>
      <c r="M256" s="79">
        <v>7.38</v>
      </c>
      <c r="N256" s="94">
        <v>13</v>
      </c>
      <c r="O256" s="63">
        <v>2530</v>
      </c>
      <c r="P256" s="64">
        <f>Table22457891011234567891011121314151617181920212223242526272829303132333438235[[#This Row],[PEMBULATAN]]*O256</f>
        <v>32890</v>
      </c>
    </row>
    <row r="257" spans="1:16" ht="26.25" customHeight="1" x14ac:dyDescent="0.2">
      <c r="A257" s="13"/>
      <c r="B257" s="73"/>
      <c r="C257" s="71" t="s">
        <v>429</v>
      </c>
      <c r="D257" s="76" t="s">
        <v>56</v>
      </c>
      <c r="E257" s="12">
        <v>44516</v>
      </c>
      <c r="F257" s="74" t="s">
        <v>57</v>
      </c>
      <c r="G257" s="12">
        <v>44520</v>
      </c>
      <c r="H257" s="9" t="s">
        <v>4183</v>
      </c>
      <c r="I257" s="15">
        <v>40</v>
      </c>
      <c r="J257" s="15">
        <v>29</v>
      </c>
      <c r="K257" s="15">
        <v>18</v>
      </c>
      <c r="L257" s="15">
        <v>10</v>
      </c>
      <c r="M257" s="79">
        <v>5.22</v>
      </c>
      <c r="N257" s="94">
        <v>10</v>
      </c>
      <c r="O257" s="63">
        <v>2530</v>
      </c>
      <c r="P257" s="64">
        <f>Table22457891011234567891011121314151617181920212223242526272829303132333438235[[#This Row],[PEMBULATAN]]*O257</f>
        <v>25300</v>
      </c>
    </row>
    <row r="258" spans="1:16" ht="26.25" customHeight="1" x14ac:dyDescent="0.2">
      <c r="A258" s="13"/>
      <c r="B258" s="73"/>
      <c r="C258" s="71" t="s">
        <v>430</v>
      </c>
      <c r="D258" s="76" t="s">
        <v>56</v>
      </c>
      <c r="E258" s="12">
        <v>44516</v>
      </c>
      <c r="F258" s="74" t="s">
        <v>57</v>
      </c>
      <c r="G258" s="12">
        <v>44520</v>
      </c>
      <c r="H258" s="9" t="s">
        <v>4183</v>
      </c>
      <c r="I258" s="15">
        <v>57</v>
      </c>
      <c r="J258" s="15">
        <v>40</v>
      </c>
      <c r="K258" s="15">
        <v>10</v>
      </c>
      <c r="L258" s="15">
        <v>10</v>
      </c>
      <c r="M258" s="79">
        <v>5.7</v>
      </c>
      <c r="N258" s="94">
        <v>10</v>
      </c>
      <c r="O258" s="63">
        <v>2530</v>
      </c>
      <c r="P258" s="64">
        <f>Table22457891011234567891011121314151617181920212223242526272829303132333438235[[#This Row],[PEMBULATAN]]*O258</f>
        <v>25300</v>
      </c>
    </row>
    <row r="259" spans="1:16" ht="26.25" customHeight="1" x14ac:dyDescent="0.2">
      <c r="A259" s="13"/>
      <c r="B259" s="73"/>
      <c r="C259" s="71" t="s">
        <v>431</v>
      </c>
      <c r="D259" s="76" t="s">
        <v>56</v>
      </c>
      <c r="E259" s="12">
        <v>44516</v>
      </c>
      <c r="F259" s="74" t="s">
        <v>57</v>
      </c>
      <c r="G259" s="12">
        <v>44520</v>
      </c>
      <c r="H259" s="9" t="s">
        <v>4183</v>
      </c>
      <c r="I259" s="15">
        <v>40</v>
      </c>
      <c r="J259" s="15">
        <v>20</v>
      </c>
      <c r="K259" s="15">
        <v>20</v>
      </c>
      <c r="L259" s="15">
        <v>7</v>
      </c>
      <c r="M259" s="79">
        <v>4</v>
      </c>
      <c r="N259" s="94">
        <v>7</v>
      </c>
      <c r="O259" s="63">
        <v>2530</v>
      </c>
      <c r="P259" s="64">
        <f>Table22457891011234567891011121314151617181920212223242526272829303132333438235[[#This Row],[PEMBULATAN]]*O259</f>
        <v>17710</v>
      </c>
    </row>
    <row r="260" spans="1:16" ht="26.25" customHeight="1" x14ac:dyDescent="0.2">
      <c r="A260" s="13"/>
      <c r="B260" s="73"/>
      <c r="C260" s="71" t="s">
        <v>432</v>
      </c>
      <c r="D260" s="76" t="s">
        <v>56</v>
      </c>
      <c r="E260" s="12">
        <v>44516</v>
      </c>
      <c r="F260" s="74" t="s">
        <v>57</v>
      </c>
      <c r="G260" s="12">
        <v>44520</v>
      </c>
      <c r="H260" s="9" t="s">
        <v>4183</v>
      </c>
      <c r="I260" s="15">
        <v>40</v>
      </c>
      <c r="J260" s="15">
        <v>25</v>
      </c>
      <c r="K260" s="15">
        <v>16</v>
      </c>
      <c r="L260" s="15">
        <v>8</v>
      </c>
      <c r="M260" s="79">
        <v>4</v>
      </c>
      <c r="N260" s="94">
        <v>8</v>
      </c>
      <c r="O260" s="63">
        <v>2530</v>
      </c>
      <c r="P260" s="64">
        <f>Table22457891011234567891011121314151617181920212223242526272829303132333438235[[#This Row],[PEMBULATAN]]*O260</f>
        <v>20240</v>
      </c>
    </row>
    <row r="261" spans="1:16" ht="26.25" customHeight="1" x14ac:dyDescent="0.2">
      <c r="A261" s="13"/>
      <c r="B261" s="73"/>
      <c r="C261" s="71" t="s">
        <v>433</v>
      </c>
      <c r="D261" s="76" t="s">
        <v>56</v>
      </c>
      <c r="E261" s="12">
        <v>44516</v>
      </c>
      <c r="F261" s="74" t="s">
        <v>57</v>
      </c>
      <c r="G261" s="12">
        <v>44520</v>
      </c>
      <c r="H261" s="9" t="s">
        <v>4183</v>
      </c>
      <c r="I261" s="15">
        <v>43</v>
      </c>
      <c r="J261" s="15">
        <v>34</v>
      </c>
      <c r="K261" s="15">
        <v>30</v>
      </c>
      <c r="L261" s="15">
        <v>9</v>
      </c>
      <c r="M261" s="79">
        <v>10.965</v>
      </c>
      <c r="N261" s="94">
        <v>10.965</v>
      </c>
      <c r="O261" s="63">
        <v>2530</v>
      </c>
      <c r="P261" s="64">
        <f>Table22457891011234567891011121314151617181920212223242526272829303132333438235[[#This Row],[PEMBULATAN]]*O261</f>
        <v>27741.45</v>
      </c>
    </row>
    <row r="262" spans="1:16" ht="26.25" customHeight="1" x14ac:dyDescent="0.2">
      <c r="A262" s="13"/>
      <c r="B262" s="73"/>
      <c r="C262" s="71" t="s">
        <v>434</v>
      </c>
      <c r="D262" s="76" t="s">
        <v>56</v>
      </c>
      <c r="E262" s="12">
        <v>44516</v>
      </c>
      <c r="F262" s="74" t="s">
        <v>57</v>
      </c>
      <c r="G262" s="12">
        <v>44520</v>
      </c>
      <c r="H262" s="9" t="s">
        <v>4183</v>
      </c>
      <c r="I262" s="15">
        <v>43</v>
      </c>
      <c r="J262" s="15">
        <v>34</v>
      </c>
      <c r="K262" s="15">
        <v>30</v>
      </c>
      <c r="L262" s="15">
        <v>9</v>
      </c>
      <c r="M262" s="79">
        <v>10.965</v>
      </c>
      <c r="N262" s="94">
        <v>10.965</v>
      </c>
      <c r="O262" s="63">
        <v>2530</v>
      </c>
      <c r="P262" s="64">
        <f>Table22457891011234567891011121314151617181920212223242526272829303132333438235[[#This Row],[PEMBULATAN]]*O262</f>
        <v>27741.45</v>
      </c>
    </row>
    <row r="263" spans="1:16" ht="26.25" customHeight="1" x14ac:dyDescent="0.2">
      <c r="A263" s="13"/>
      <c r="B263" s="73"/>
      <c r="C263" s="71" t="s">
        <v>435</v>
      </c>
      <c r="D263" s="76" t="s">
        <v>56</v>
      </c>
      <c r="E263" s="12">
        <v>44516</v>
      </c>
      <c r="F263" s="74" t="s">
        <v>57</v>
      </c>
      <c r="G263" s="12">
        <v>44520</v>
      </c>
      <c r="H263" s="9" t="s">
        <v>4183</v>
      </c>
      <c r="I263" s="15">
        <v>43</v>
      </c>
      <c r="J263" s="15">
        <v>34</v>
      </c>
      <c r="K263" s="15">
        <v>30</v>
      </c>
      <c r="L263" s="15">
        <v>9</v>
      </c>
      <c r="M263" s="79">
        <v>10.965</v>
      </c>
      <c r="N263" s="94">
        <v>10.965</v>
      </c>
      <c r="O263" s="63">
        <v>2530</v>
      </c>
      <c r="P263" s="64">
        <f>Table22457891011234567891011121314151617181920212223242526272829303132333438235[[#This Row],[PEMBULATAN]]*O263</f>
        <v>27741.45</v>
      </c>
    </row>
    <row r="264" spans="1:16" ht="26.25" customHeight="1" x14ac:dyDescent="0.2">
      <c r="A264" s="13"/>
      <c r="B264" s="73"/>
      <c r="C264" s="71" t="s">
        <v>436</v>
      </c>
      <c r="D264" s="76" t="s">
        <v>56</v>
      </c>
      <c r="E264" s="12">
        <v>44516</v>
      </c>
      <c r="F264" s="74" t="s">
        <v>57</v>
      </c>
      <c r="G264" s="12">
        <v>44520</v>
      </c>
      <c r="H264" s="9" t="s">
        <v>4183</v>
      </c>
      <c r="I264" s="15">
        <v>30</v>
      </c>
      <c r="J264" s="15">
        <v>18</v>
      </c>
      <c r="K264" s="15">
        <v>16</v>
      </c>
      <c r="L264" s="15">
        <v>4</v>
      </c>
      <c r="M264" s="79">
        <v>2.16</v>
      </c>
      <c r="N264" s="94">
        <v>4</v>
      </c>
      <c r="O264" s="63">
        <v>2530</v>
      </c>
      <c r="P264" s="64">
        <f>Table22457891011234567891011121314151617181920212223242526272829303132333438235[[#This Row],[PEMBULATAN]]*O264</f>
        <v>10120</v>
      </c>
    </row>
    <row r="265" spans="1:16" ht="26.25" customHeight="1" x14ac:dyDescent="0.2">
      <c r="A265" s="13"/>
      <c r="B265" s="73"/>
      <c r="C265" s="71" t="s">
        <v>437</v>
      </c>
      <c r="D265" s="76" t="s">
        <v>56</v>
      </c>
      <c r="E265" s="12">
        <v>44516</v>
      </c>
      <c r="F265" s="74" t="s">
        <v>57</v>
      </c>
      <c r="G265" s="12">
        <v>44520</v>
      </c>
      <c r="H265" s="9" t="s">
        <v>4183</v>
      </c>
      <c r="I265" s="15">
        <v>30</v>
      </c>
      <c r="J265" s="15">
        <v>18</v>
      </c>
      <c r="K265" s="15">
        <v>16</v>
      </c>
      <c r="L265" s="15">
        <v>4</v>
      </c>
      <c r="M265" s="79">
        <v>2.16</v>
      </c>
      <c r="N265" s="94">
        <v>4</v>
      </c>
      <c r="O265" s="63">
        <v>2530</v>
      </c>
      <c r="P265" s="64">
        <f>Table22457891011234567891011121314151617181920212223242526272829303132333438235[[#This Row],[PEMBULATAN]]*O265</f>
        <v>10120</v>
      </c>
    </row>
    <row r="266" spans="1:16" ht="26.25" customHeight="1" x14ac:dyDescent="0.2">
      <c r="A266" s="13"/>
      <c r="B266" s="96"/>
      <c r="C266" s="71" t="s">
        <v>438</v>
      </c>
      <c r="D266" s="76" t="s">
        <v>56</v>
      </c>
      <c r="E266" s="12">
        <v>44516</v>
      </c>
      <c r="F266" s="74" t="s">
        <v>57</v>
      </c>
      <c r="G266" s="12">
        <v>44520</v>
      </c>
      <c r="H266" s="9" t="s">
        <v>4183</v>
      </c>
      <c r="I266" s="15">
        <v>30</v>
      </c>
      <c r="J266" s="15">
        <v>18</v>
      </c>
      <c r="K266" s="15">
        <v>16</v>
      </c>
      <c r="L266" s="15">
        <v>4</v>
      </c>
      <c r="M266" s="79">
        <v>2.16</v>
      </c>
      <c r="N266" s="94">
        <v>4</v>
      </c>
      <c r="O266" s="63">
        <v>2530</v>
      </c>
      <c r="P266" s="64">
        <f>Table22457891011234567891011121314151617181920212223242526272829303132333438235[[#This Row],[PEMBULATAN]]*O266</f>
        <v>10120</v>
      </c>
    </row>
    <row r="267" spans="1:16" ht="26.25" customHeight="1" x14ac:dyDescent="0.2">
      <c r="A267" s="13"/>
      <c r="B267" s="73" t="s">
        <v>439</v>
      </c>
      <c r="C267" s="71" t="s">
        <v>440</v>
      </c>
      <c r="D267" s="76" t="s">
        <v>56</v>
      </c>
      <c r="E267" s="12">
        <v>44516</v>
      </c>
      <c r="F267" s="74" t="s">
        <v>57</v>
      </c>
      <c r="G267" s="12">
        <v>44520</v>
      </c>
      <c r="H267" s="9" t="s">
        <v>4183</v>
      </c>
      <c r="I267" s="15">
        <v>41</v>
      </c>
      <c r="J267" s="15">
        <v>36</v>
      </c>
      <c r="K267" s="15">
        <v>20</v>
      </c>
      <c r="L267" s="15">
        <v>12</v>
      </c>
      <c r="M267" s="79">
        <v>7.38</v>
      </c>
      <c r="N267" s="94">
        <v>13</v>
      </c>
      <c r="O267" s="63">
        <v>2530</v>
      </c>
      <c r="P267" s="64">
        <f>Table22457891011234567891011121314151617181920212223242526272829303132333438235[[#This Row],[PEMBULATAN]]*O267</f>
        <v>32890</v>
      </c>
    </row>
    <row r="268" spans="1:16" ht="26.25" customHeight="1" x14ac:dyDescent="0.2">
      <c r="A268" s="13"/>
      <c r="B268" s="73"/>
      <c r="C268" s="71" t="s">
        <v>441</v>
      </c>
      <c r="D268" s="76" t="s">
        <v>56</v>
      </c>
      <c r="E268" s="12">
        <v>44516</v>
      </c>
      <c r="F268" s="74" t="s">
        <v>57</v>
      </c>
      <c r="G268" s="12">
        <v>44520</v>
      </c>
      <c r="H268" s="9" t="s">
        <v>4183</v>
      </c>
      <c r="I268" s="15">
        <v>41</v>
      </c>
      <c r="J268" s="15">
        <v>36</v>
      </c>
      <c r="K268" s="15">
        <v>20</v>
      </c>
      <c r="L268" s="15">
        <v>12</v>
      </c>
      <c r="M268" s="79">
        <v>7.38</v>
      </c>
      <c r="N268" s="94">
        <v>13</v>
      </c>
      <c r="O268" s="63">
        <v>2530</v>
      </c>
      <c r="P268" s="64">
        <f>Table22457891011234567891011121314151617181920212223242526272829303132333438235[[#This Row],[PEMBULATAN]]*O268</f>
        <v>32890</v>
      </c>
    </row>
    <row r="269" spans="1:16" ht="26.25" customHeight="1" x14ac:dyDescent="0.2">
      <c r="A269" s="13"/>
      <c r="B269" s="73"/>
      <c r="C269" s="71" t="s">
        <v>442</v>
      </c>
      <c r="D269" s="76" t="s">
        <v>56</v>
      </c>
      <c r="E269" s="12">
        <v>44516</v>
      </c>
      <c r="F269" s="74" t="s">
        <v>57</v>
      </c>
      <c r="G269" s="12">
        <v>44520</v>
      </c>
      <c r="H269" s="9" t="s">
        <v>4183</v>
      </c>
      <c r="I269" s="15">
        <v>38</v>
      </c>
      <c r="J269" s="15">
        <v>28</v>
      </c>
      <c r="K269" s="15">
        <v>25</v>
      </c>
      <c r="L269" s="15">
        <v>10</v>
      </c>
      <c r="M269" s="79">
        <v>6.65</v>
      </c>
      <c r="N269" s="94">
        <v>10</v>
      </c>
      <c r="O269" s="63">
        <v>2530</v>
      </c>
      <c r="P269" s="64">
        <f>Table22457891011234567891011121314151617181920212223242526272829303132333438235[[#This Row],[PEMBULATAN]]*O269</f>
        <v>25300</v>
      </c>
    </row>
    <row r="270" spans="1:16" ht="26.25" customHeight="1" x14ac:dyDescent="0.2">
      <c r="A270" s="13"/>
      <c r="B270" s="73"/>
      <c r="C270" s="71" t="s">
        <v>443</v>
      </c>
      <c r="D270" s="76" t="s">
        <v>56</v>
      </c>
      <c r="E270" s="12">
        <v>44516</v>
      </c>
      <c r="F270" s="74" t="s">
        <v>57</v>
      </c>
      <c r="G270" s="12">
        <v>44520</v>
      </c>
      <c r="H270" s="9" t="s">
        <v>4183</v>
      </c>
      <c r="I270" s="15">
        <v>38</v>
      </c>
      <c r="J270" s="15">
        <v>28</v>
      </c>
      <c r="K270" s="15">
        <v>25</v>
      </c>
      <c r="L270" s="15">
        <v>10</v>
      </c>
      <c r="M270" s="79">
        <v>6.65</v>
      </c>
      <c r="N270" s="94">
        <v>10</v>
      </c>
      <c r="O270" s="63">
        <v>2530</v>
      </c>
      <c r="P270" s="64">
        <f>Table22457891011234567891011121314151617181920212223242526272829303132333438235[[#This Row],[PEMBULATAN]]*O270</f>
        <v>25300</v>
      </c>
    </row>
    <row r="271" spans="1:16" ht="26.25" customHeight="1" x14ac:dyDescent="0.2">
      <c r="A271" s="13"/>
      <c r="B271" s="73"/>
      <c r="C271" s="71" t="s">
        <v>444</v>
      </c>
      <c r="D271" s="76" t="s">
        <v>56</v>
      </c>
      <c r="E271" s="12">
        <v>44516</v>
      </c>
      <c r="F271" s="74" t="s">
        <v>57</v>
      </c>
      <c r="G271" s="12">
        <v>44520</v>
      </c>
      <c r="H271" s="9" t="s">
        <v>4183</v>
      </c>
      <c r="I271" s="15">
        <v>44</v>
      </c>
      <c r="J271" s="15">
        <v>28</v>
      </c>
      <c r="K271" s="15">
        <v>16</v>
      </c>
      <c r="L271" s="15">
        <v>10</v>
      </c>
      <c r="M271" s="79">
        <v>4.9279999999999999</v>
      </c>
      <c r="N271" s="94">
        <v>10</v>
      </c>
      <c r="O271" s="63">
        <v>2530</v>
      </c>
      <c r="P271" s="64">
        <f>Table22457891011234567891011121314151617181920212223242526272829303132333438235[[#This Row],[PEMBULATAN]]*O271</f>
        <v>25300</v>
      </c>
    </row>
    <row r="272" spans="1:16" ht="26.25" customHeight="1" x14ac:dyDescent="0.2">
      <c r="A272" s="13"/>
      <c r="B272" s="73"/>
      <c r="C272" s="71" t="s">
        <v>445</v>
      </c>
      <c r="D272" s="76" t="s">
        <v>56</v>
      </c>
      <c r="E272" s="12">
        <v>44516</v>
      </c>
      <c r="F272" s="74" t="s">
        <v>57</v>
      </c>
      <c r="G272" s="12">
        <v>44520</v>
      </c>
      <c r="H272" s="9" t="s">
        <v>4183</v>
      </c>
      <c r="I272" s="15">
        <v>33</v>
      </c>
      <c r="J272" s="15">
        <v>24</v>
      </c>
      <c r="K272" s="15">
        <v>18</v>
      </c>
      <c r="L272" s="15">
        <v>8</v>
      </c>
      <c r="M272" s="79">
        <v>3.5640000000000001</v>
      </c>
      <c r="N272" s="94">
        <v>8</v>
      </c>
      <c r="O272" s="63">
        <v>2530</v>
      </c>
      <c r="P272" s="64">
        <f>Table22457891011234567891011121314151617181920212223242526272829303132333438235[[#This Row],[PEMBULATAN]]*O272</f>
        <v>20240</v>
      </c>
    </row>
    <row r="273" spans="1:16" ht="26.25" customHeight="1" x14ac:dyDescent="0.2">
      <c r="A273" s="13"/>
      <c r="B273" s="73"/>
      <c r="C273" s="71" t="s">
        <v>446</v>
      </c>
      <c r="D273" s="76" t="s">
        <v>56</v>
      </c>
      <c r="E273" s="12">
        <v>44516</v>
      </c>
      <c r="F273" s="74" t="s">
        <v>57</v>
      </c>
      <c r="G273" s="12">
        <v>44520</v>
      </c>
      <c r="H273" s="9" t="s">
        <v>4183</v>
      </c>
      <c r="I273" s="15">
        <v>40</v>
      </c>
      <c r="J273" s="15">
        <v>22</v>
      </c>
      <c r="K273" s="15">
        <v>20</v>
      </c>
      <c r="L273" s="15">
        <v>7</v>
      </c>
      <c r="M273" s="79">
        <v>4.4000000000000004</v>
      </c>
      <c r="N273" s="94">
        <v>8</v>
      </c>
      <c r="O273" s="63">
        <v>2530</v>
      </c>
      <c r="P273" s="64">
        <f>Table22457891011234567891011121314151617181920212223242526272829303132333438235[[#This Row],[PEMBULATAN]]*O273</f>
        <v>20240</v>
      </c>
    </row>
    <row r="274" spans="1:16" ht="26.25" customHeight="1" x14ac:dyDescent="0.2">
      <c r="A274" s="13"/>
      <c r="B274" s="73"/>
      <c r="C274" s="71" t="s">
        <v>447</v>
      </c>
      <c r="D274" s="76" t="s">
        <v>56</v>
      </c>
      <c r="E274" s="12">
        <v>44516</v>
      </c>
      <c r="F274" s="74" t="s">
        <v>57</v>
      </c>
      <c r="G274" s="12">
        <v>44520</v>
      </c>
      <c r="H274" s="9" t="s">
        <v>4183</v>
      </c>
      <c r="I274" s="15">
        <v>47</v>
      </c>
      <c r="J274" s="15">
        <v>34</v>
      </c>
      <c r="K274" s="15">
        <v>19</v>
      </c>
      <c r="L274" s="15">
        <v>10</v>
      </c>
      <c r="M274" s="79">
        <v>7.5904999999999996</v>
      </c>
      <c r="N274" s="94">
        <v>10</v>
      </c>
      <c r="O274" s="63">
        <v>2530</v>
      </c>
      <c r="P274" s="64">
        <f>Table22457891011234567891011121314151617181920212223242526272829303132333438235[[#This Row],[PEMBULATAN]]*O274</f>
        <v>25300</v>
      </c>
    </row>
    <row r="275" spans="1:16" ht="26.25" customHeight="1" x14ac:dyDescent="0.2">
      <c r="A275" s="13"/>
      <c r="B275" s="73"/>
      <c r="C275" s="71" t="s">
        <v>448</v>
      </c>
      <c r="D275" s="76" t="s">
        <v>56</v>
      </c>
      <c r="E275" s="12">
        <v>44516</v>
      </c>
      <c r="F275" s="74" t="s">
        <v>57</v>
      </c>
      <c r="G275" s="12">
        <v>44520</v>
      </c>
      <c r="H275" s="9" t="s">
        <v>4183</v>
      </c>
      <c r="I275" s="15">
        <v>42</v>
      </c>
      <c r="J275" s="15">
        <v>30</v>
      </c>
      <c r="K275" s="15">
        <v>18</v>
      </c>
      <c r="L275" s="15">
        <v>10</v>
      </c>
      <c r="M275" s="79">
        <v>5.67</v>
      </c>
      <c r="N275" s="94">
        <v>10</v>
      </c>
      <c r="O275" s="63">
        <v>2530</v>
      </c>
      <c r="P275" s="64">
        <f>Table22457891011234567891011121314151617181920212223242526272829303132333438235[[#This Row],[PEMBULATAN]]*O275</f>
        <v>25300</v>
      </c>
    </row>
    <row r="276" spans="1:16" ht="26.25" customHeight="1" x14ac:dyDescent="0.2">
      <c r="A276" s="13"/>
      <c r="B276" s="73"/>
      <c r="C276" s="71" t="s">
        <v>449</v>
      </c>
      <c r="D276" s="76" t="s">
        <v>56</v>
      </c>
      <c r="E276" s="12">
        <v>44516</v>
      </c>
      <c r="F276" s="74" t="s">
        <v>57</v>
      </c>
      <c r="G276" s="12">
        <v>44520</v>
      </c>
      <c r="H276" s="9" t="s">
        <v>4183</v>
      </c>
      <c r="I276" s="15">
        <v>40</v>
      </c>
      <c r="J276" s="15">
        <v>25</v>
      </c>
      <c r="K276" s="15">
        <v>16</v>
      </c>
      <c r="L276" s="15">
        <v>8</v>
      </c>
      <c r="M276" s="79">
        <v>4</v>
      </c>
      <c r="N276" s="94">
        <v>8</v>
      </c>
      <c r="O276" s="63">
        <v>2530</v>
      </c>
      <c r="P276" s="64">
        <f>Table22457891011234567891011121314151617181920212223242526272829303132333438235[[#This Row],[PEMBULATAN]]*O276</f>
        <v>20240</v>
      </c>
    </row>
    <row r="277" spans="1:16" ht="26.25" customHeight="1" x14ac:dyDescent="0.2">
      <c r="A277" s="13"/>
      <c r="B277" s="73"/>
      <c r="C277" s="71" t="s">
        <v>450</v>
      </c>
      <c r="D277" s="76" t="s">
        <v>56</v>
      </c>
      <c r="E277" s="12">
        <v>44516</v>
      </c>
      <c r="F277" s="74" t="s">
        <v>57</v>
      </c>
      <c r="G277" s="12">
        <v>44520</v>
      </c>
      <c r="H277" s="9" t="s">
        <v>4183</v>
      </c>
      <c r="I277" s="15">
        <v>40</v>
      </c>
      <c r="J277" s="15">
        <v>28</v>
      </c>
      <c r="K277" s="15">
        <v>20</v>
      </c>
      <c r="L277" s="15">
        <v>10</v>
      </c>
      <c r="M277" s="79">
        <v>5.6</v>
      </c>
      <c r="N277" s="94">
        <v>10</v>
      </c>
      <c r="O277" s="63">
        <v>2530</v>
      </c>
      <c r="P277" s="64">
        <f>Table22457891011234567891011121314151617181920212223242526272829303132333438235[[#This Row],[PEMBULATAN]]*O277</f>
        <v>25300</v>
      </c>
    </row>
    <row r="278" spans="1:16" ht="26.25" customHeight="1" x14ac:dyDescent="0.2">
      <c r="A278" s="13"/>
      <c r="B278" s="73"/>
      <c r="C278" s="71" t="s">
        <v>451</v>
      </c>
      <c r="D278" s="76" t="s">
        <v>56</v>
      </c>
      <c r="E278" s="12">
        <v>44516</v>
      </c>
      <c r="F278" s="74" t="s">
        <v>57</v>
      </c>
      <c r="G278" s="12">
        <v>44520</v>
      </c>
      <c r="H278" s="9" t="s">
        <v>4183</v>
      </c>
      <c r="I278" s="15">
        <v>40</v>
      </c>
      <c r="J278" s="15">
        <v>20</v>
      </c>
      <c r="K278" s="15">
        <v>20</v>
      </c>
      <c r="L278" s="15">
        <v>10</v>
      </c>
      <c r="M278" s="79">
        <v>4</v>
      </c>
      <c r="N278" s="94">
        <v>10</v>
      </c>
      <c r="O278" s="63">
        <v>2530</v>
      </c>
      <c r="P278" s="64">
        <f>Table22457891011234567891011121314151617181920212223242526272829303132333438235[[#This Row],[PEMBULATAN]]*O278</f>
        <v>25300</v>
      </c>
    </row>
    <row r="279" spans="1:16" ht="26.25" customHeight="1" x14ac:dyDescent="0.2">
      <c r="A279" s="13"/>
      <c r="B279" s="73"/>
      <c r="C279" s="71" t="s">
        <v>452</v>
      </c>
      <c r="D279" s="76" t="s">
        <v>56</v>
      </c>
      <c r="E279" s="12">
        <v>44516</v>
      </c>
      <c r="F279" s="74" t="s">
        <v>57</v>
      </c>
      <c r="G279" s="12">
        <v>44520</v>
      </c>
      <c r="H279" s="9" t="s">
        <v>4183</v>
      </c>
      <c r="I279" s="15">
        <v>34</v>
      </c>
      <c r="J279" s="15">
        <v>22</v>
      </c>
      <c r="K279" s="15">
        <v>18</v>
      </c>
      <c r="L279" s="15">
        <v>7</v>
      </c>
      <c r="M279" s="79">
        <v>3.3660000000000001</v>
      </c>
      <c r="N279" s="94">
        <v>8</v>
      </c>
      <c r="O279" s="63">
        <v>2530</v>
      </c>
      <c r="P279" s="64">
        <f>Table22457891011234567891011121314151617181920212223242526272829303132333438235[[#This Row],[PEMBULATAN]]*O279</f>
        <v>20240</v>
      </c>
    </row>
    <row r="280" spans="1:16" ht="26.25" customHeight="1" x14ac:dyDescent="0.2">
      <c r="A280" s="13"/>
      <c r="B280" s="73"/>
      <c r="C280" s="71" t="s">
        <v>453</v>
      </c>
      <c r="D280" s="76" t="s">
        <v>56</v>
      </c>
      <c r="E280" s="12">
        <v>44516</v>
      </c>
      <c r="F280" s="74" t="s">
        <v>57</v>
      </c>
      <c r="G280" s="12">
        <v>44520</v>
      </c>
      <c r="H280" s="9" t="s">
        <v>4183</v>
      </c>
      <c r="I280" s="15">
        <v>34</v>
      </c>
      <c r="J280" s="15">
        <v>22</v>
      </c>
      <c r="K280" s="15">
        <v>18</v>
      </c>
      <c r="L280" s="15">
        <v>7</v>
      </c>
      <c r="M280" s="79">
        <v>3.3660000000000001</v>
      </c>
      <c r="N280" s="94">
        <v>8</v>
      </c>
      <c r="O280" s="63">
        <v>2530</v>
      </c>
      <c r="P280" s="64">
        <f>Table22457891011234567891011121314151617181920212223242526272829303132333438235[[#This Row],[PEMBULATAN]]*O280</f>
        <v>20240</v>
      </c>
    </row>
    <row r="281" spans="1:16" ht="26.25" customHeight="1" x14ac:dyDescent="0.2">
      <c r="A281" s="13"/>
      <c r="B281" s="73"/>
      <c r="C281" s="71" t="s">
        <v>454</v>
      </c>
      <c r="D281" s="76" t="s">
        <v>56</v>
      </c>
      <c r="E281" s="12">
        <v>44516</v>
      </c>
      <c r="F281" s="74" t="s">
        <v>57</v>
      </c>
      <c r="G281" s="12">
        <v>44520</v>
      </c>
      <c r="H281" s="9" t="s">
        <v>4183</v>
      </c>
      <c r="I281" s="15">
        <v>40</v>
      </c>
      <c r="J281" s="15">
        <v>30</v>
      </c>
      <c r="K281" s="15">
        <v>15</v>
      </c>
      <c r="L281" s="15">
        <v>10</v>
      </c>
      <c r="M281" s="79">
        <v>4.5</v>
      </c>
      <c r="N281" s="94">
        <v>10</v>
      </c>
      <c r="O281" s="63">
        <v>2530</v>
      </c>
      <c r="P281" s="64">
        <f>Table22457891011234567891011121314151617181920212223242526272829303132333438235[[#This Row],[PEMBULATAN]]*O281</f>
        <v>25300</v>
      </c>
    </row>
    <row r="282" spans="1:16" ht="26.25" customHeight="1" x14ac:dyDescent="0.2">
      <c r="A282" s="13"/>
      <c r="B282" s="73"/>
      <c r="C282" s="71" t="s">
        <v>455</v>
      </c>
      <c r="D282" s="76" t="s">
        <v>56</v>
      </c>
      <c r="E282" s="12">
        <v>44516</v>
      </c>
      <c r="F282" s="74" t="s">
        <v>57</v>
      </c>
      <c r="G282" s="12">
        <v>44520</v>
      </c>
      <c r="H282" s="9" t="s">
        <v>4183</v>
      </c>
      <c r="I282" s="15">
        <v>77</v>
      </c>
      <c r="J282" s="15">
        <v>54</v>
      </c>
      <c r="K282" s="15">
        <v>10</v>
      </c>
      <c r="L282" s="15">
        <v>10</v>
      </c>
      <c r="M282" s="79">
        <v>10.395</v>
      </c>
      <c r="N282" s="94">
        <v>11</v>
      </c>
      <c r="O282" s="63">
        <v>2530</v>
      </c>
      <c r="P282" s="64">
        <f>Table22457891011234567891011121314151617181920212223242526272829303132333438235[[#This Row],[PEMBULATAN]]*O282</f>
        <v>27830</v>
      </c>
    </row>
    <row r="283" spans="1:16" ht="26.25" customHeight="1" x14ac:dyDescent="0.2">
      <c r="A283" s="13"/>
      <c r="B283" s="73"/>
      <c r="C283" s="71" t="s">
        <v>456</v>
      </c>
      <c r="D283" s="76" t="s">
        <v>56</v>
      </c>
      <c r="E283" s="12">
        <v>44516</v>
      </c>
      <c r="F283" s="74" t="s">
        <v>57</v>
      </c>
      <c r="G283" s="12">
        <v>44520</v>
      </c>
      <c r="H283" s="9" t="s">
        <v>4183</v>
      </c>
      <c r="I283" s="15">
        <v>77</v>
      </c>
      <c r="J283" s="15">
        <v>54</v>
      </c>
      <c r="K283" s="15">
        <v>10</v>
      </c>
      <c r="L283" s="15">
        <v>11</v>
      </c>
      <c r="M283" s="79">
        <v>10.395</v>
      </c>
      <c r="N283" s="94">
        <v>12</v>
      </c>
      <c r="O283" s="63">
        <v>2530</v>
      </c>
      <c r="P283" s="64">
        <f>Table22457891011234567891011121314151617181920212223242526272829303132333438235[[#This Row],[PEMBULATAN]]*O283</f>
        <v>30360</v>
      </c>
    </row>
    <row r="284" spans="1:16" ht="26.25" customHeight="1" x14ac:dyDescent="0.2">
      <c r="A284" s="13"/>
      <c r="B284" s="73"/>
      <c r="C284" s="71" t="s">
        <v>457</v>
      </c>
      <c r="D284" s="76" t="s">
        <v>56</v>
      </c>
      <c r="E284" s="12">
        <v>44516</v>
      </c>
      <c r="F284" s="74" t="s">
        <v>57</v>
      </c>
      <c r="G284" s="12">
        <v>44520</v>
      </c>
      <c r="H284" s="9" t="s">
        <v>4183</v>
      </c>
      <c r="I284" s="15">
        <v>40</v>
      </c>
      <c r="J284" s="15">
        <v>30</v>
      </c>
      <c r="K284" s="15">
        <v>15</v>
      </c>
      <c r="L284" s="15">
        <v>10</v>
      </c>
      <c r="M284" s="79">
        <v>4.5</v>
      </c>
      <c r="N284" s="94">
        <v>11</v>
      </c>
      <c r="O284" s="63">
        <v>2530</v>
      </c>
      <c r="P284" s="64">
        <f>Table22457891011234567891011121314151617181920212223242526272829303132333438235[[#This Row],[PEMBULATAN]]*O284</f>
        <v>27830</v>
      </c>
    </row>
    <row r="285" spans="1:16" ht="26.25" customHeight="1" x14ac:dyDescent="0.2">
      <c r="A285" s="13"/>
      <c r="B285" s="73"/>
      <c r="C285" s="71" t="s">
        <v>458</v>
      </c>
      <c r="D285" s="76" t="s">
        <v>56</v>
      </c>
      <c r="E285" s="12">
        <v>44516</v>
      </c>
      <c r="F285" s="74" t="s">
        <v>57</v>
      </c>
      <c r="G285" s="12">
        <v>44520</v>
      </c>
      <c r="H285" s="9" t="s">
        <v>4183</v>
      </c>
      <c r="I285" s="15">
        <v>40</v>
      </c>
      <c r="J285" s="15">
        <v>30</v>
      </c>
      <c r="K285" s="15">
        <v>15</v>
      </c>
      <c r="L285" s="15">
        <v>10</v>
      </c>
      <c r="M285" s="79">
        <v>4.5</v>
      </c>
      <c r="N285" s="94">
        <v>11</v>
      </c>
      <c r="O285" s="63">
        <v>2530</v>
      </c>
      <c r="P285" s="64">
        <f>Table22457891011234567891011121314151617181920212223242526272829303132333438235[[#This Row],[PEMBULATAN]]*O285</f>
        <v>27830</v>
      </c>
    </row>
    <row r="286" spans="1:16" ht="26.25" customHeight="1" x14ac:dyDescent="0.2">
      <c r="A286" s="13"/>
      <c r="B286" s="73"/>
      <c r="C286" s="71" t="s">
        <v>459</v>
      </c>
      <c r="D286" s="76" t="s">
        <v>56</v>
      </c>
      <c r="E286" s="12">
        <v>44516</v>
      </c>
      <c r="F286" s="74" t="s">
        <v>57</v>
      </c>
      <c r="G286" s="12">
        <v>44520</v>
      </c>
      <c r="H286" s="9" t="s">
        <v>4183</v>
      </c>
      <c r="I286" s="15">
        <v>40</v>
      </c>
      <c r="J286" s="15">
        <v>30</v>
      </c>
      <c r="K286" s="15">
        <v>15</v>
      </c>
      <c r="L286" s="15">
        <v>10</v>
      </c>
      <c r="M286" s="79">
        <v>4.5</v>
      </c>
      <c r="N286" s="94">
        <v>11</v>
      </c>
      <c r="O286" s="63">
        <v>2530</v>
      </c>
      <c r="P286" s="64">
        <f>Table22457891011234567891011121314151617181920212223242526272829303132333438235[[#This Row],[PEMBULATAN]]*O286</f>
        <v>27830</v>
      </c>
    </row>
    <row r="287" spans="1:16" ht="26.25" customHeight="1" x14ac:dyDescent="0.2">
      <c r="A287" s="13"/>
      <c r="B287" s="73"/>
      <c r="C287" s="71" t="s">
        <v>460</v>
      </c>
      <c r="D287" s="76" t="s">
        <v>56</v>
      </c>
      <c r="E287" s="12">
        <v>44516</v>
      </c>
      <c r="F287" s="74" t="s">
        <v>57</v>
      </c>
      <c r="G287" s="12">
        <v>44520</v>
      </c>
      <c r="H287" s="9" t="s">
        <v>4183</v>
      </c>
      <c r="I287" s="15">
        <v>40</v>
      </c>
      <c r="J287" s="15">
        <v>30</v>
      </c>
      <c r="K287" s="15">
        <v>15</v>
      </c>
      <c r="L287" s="15">
        <v>10</v>
      </c>
      <c r="M287" s="79">
        <v>4.5</v>
      </c>
      <c r="N287" s="94">
        <v>11</v>
      </c>
      <c r="O287" s="63">
        <v>2530</v>
      </c>
      <c r="P287" s="64">
        <f>Table22457891011234567891011121314151617181920212223242526272829303132333438235[[#This Row],[PEMBULATAN]]*O287</f>
        <v>27830</v>
      </c>
    </row>
    <row r="288" spans="1:16" ht="26.25" customHeight="1" x14ac:dyDescent="0.2">
      <c r="A288" s="13"/>
      <c r="B288" s="73"/>
      <c r="C288" s="71" t="s">
        <v>461</v>
      </c>
      <c r="D288" s="76" t="s">
        <v>56</v>
      </c>
      <c r="E288" s="12">
        <v>44516</v>
      </c>
      <c r="F288" s="74" t="s">
        <v>57</v>
      </c>
      <c r="G288" s="12">
        <v>44520</v>
      </c>
      <c r="H288" s="9" t="s">
        <v>4183</v>
      </c>
      <c r="I288" s="15">
        <v>57</v>
      </c>
      <c r="J288" s="15">
        <v>40</v>
      </c>
      <c r="K288" s="15">
        <v>10</v>
      </c>
      <c r="L288" s="15">
        <v>10</v>
      </c>
      <c r="M288" s="79">
        <v>5.7</v>
      </c>
      <c r="N288" s="94">
        <v>10</v>
      </c>
      <c r="O288" s="63">
        <v>2530</v>
      </c>
      <c r="P288" s="64">
        <f>Table22457891011234567891011121314151617181920212223242526272829303132333438235[[#This Row],[PEMBULATAN]]*O288</f>
        <v>25300</v>
      </c>
    </row>
    <row r="289" spans="1:16" ht="26.25" customHeight="1" x14ac:dyDescent="0.2">
      <c r="A289" s="13"/>
      <c r="B289" s="73"/>
      <c r="C289" s="71" t="s">
        <v>462</v>
      </c>
      <c r="D289" s="76" t="s">
        <v>56</v>
      </c>
      <c r="E289" s="12">
        <v>44516</v>
      </c>
      <c r="F289" s="74" t="s">
        <v>57</v>
      </c>
      <c r="G289" s="12">
        <v>44520</v>
      </c>
      <c r="H289" s="9" t="s">
        <v>4183</v>
      </c>
      <c r="I289" s="15">
        <v>57</v>
      </c>
      <c r="J289" s="15">
        <v>40</v>
      </c>
      <c r="K289" s="15">
        <v>10</v>
      </c>
      <c r="L289" s="15">
        <v>10</v>
      </c>
      <c r="M289" s="79">
        <v>5.7</v>
      </c>
      <c r="N289" s="94">
        <v>10</v>
      </c>
      <c r="O289" s="63">
        <v>2530</v>
      </c>
      <c r="P289" s="64">
        <f>Table22457891011234567891011121314151617181920212223242526272829303132333438235[[#This Row],[PEMBULATAN]]*O289</f>
        <v>25300</v>
      </c>
    </row>
    <row r="290" spans="1:16" ht="26.25" customHeight="1" x14ac:dyDescent="0.2">
      <c r="A290" s="13"/>
      <c r="B290" s="73"/>
      <c r="C290" s="71" t="s">
        <v>463</v>
      </c>
      <c r="D290" s="76" t="s">
        <v>56</v>
      </c>
      <c r="E290" s="12">
        <v>44516</v>
      </c>
      <c r="F290" s="74" t="s">
        <v>57</v>
      </c>
      <c r="G290" s="12">
        <v>44520</v>
      </c>
      <c r="H290" s="9" t="s">
        <v>4183</v>
      </c>
      <c r="I290" s="15">
        <v>57</v>
      </c>
      <c r="J290" s="15">
        <v>40</v>
      </c>
      <c r="K290" s="15">
        <v>10</v>
      </c>
      <c r="L290" s="15">
        <v>10</v>
      </c>
      <c r="M290" s="79">
        <v>5.7</v>
      </c>
      <c r="N290" s="94">
        <v>10</v>
      </c>
      <c r="O290" s="63">
        <v>2530</v>
      </c>
      <c r="P290" s="64">
        <f>Table22457891011234567891011121314151617181920212223242526272829303132333438235[[#This Row],[PEMBULATAN]]*O290</f>
        <v>25300</v>
      </c>
    </row>
    <row r="291" spans="1:16" ht="26.25" customHeight="1" x14ac:dyDescent="0.2">
      <c r="A291" s="13"/>
      <c r="B291" s="73"/>
      <c r="C291" s="71" t="s">
        <v>464</v>
      </c>
      <c r="D291" s="76" t="s">
        <v>56</v>
      </c>
      <c r="E291" s="12">
        <v>44516</v>
      </c>
      <c r="F291" s="74" t="s">
        <v>57</v>
      </c>
      <c r="G291" s="12">
        <v>44520</v>
      </c>
      <c r="H291" s="9" t="s">
        <v>4183</v>
      </c>
      <c r="I291" s="15">
        <v>57</v>
      </c>
      <c r="J291" s="15">
        <v>40</v>
      </c>
      <c r="K291" s="15">
        <v>10</v>
      </c>
      <c r="L291" s="15">
        <v>10</v>
      </c>
      <c r="M291" s="79">
        <v>5.7</v>
      </c>
      <c r="N291" s="94">
        <v>10</v>
      </c>
      <c r="O291" s="63">
        <v>2530</v>
      </c>
      <c r="P291" s="64">
        <f>Table22457891011234567891011121314151617181920212223242526272829303132333438235[[#This Row],[PEMBULATAN]]*O291</f>
        <v>25300</v>
      </c>
    </row>
    <row r="292" spans="1:16" ht="26.25" customHeight="1" x14ac:dyDescent="0.2">
      <c r="A292" s="13"/>
      <c r="B292" s="73"/>
      <c r="C292" s="71" t="s">
        <v>465</v>
      </c>
      <c r="D292" s="76" t="s">
        <v>56</v>
      </c>
      <c r="E292" s="12">
        <v>44516</v>
      </c>
      <c r="F292" s="74" t="s">
        <v>57</v>
      </c>
      <c r="G292" s="12">
        <v>44520</v>
      </c>
      <c r="H292" s="9" t="s">
        <v>4183</v>
      </c>
      <c r="I292" s="15">
        <v>57</v>
      </c>
      <c r="J292" s="15">
        <v>40</v>
      </c>
      <c r="K292" s="15">
        <v>10</v>
      </c>
      <c r="L292" s="15">
        <v>10</v>
      </c>
      <c r="M292" s="79">
        <v>5.7</v>
      </c>
      <c r="N292" s="94">
        <v>10</v>
      </c>
      <c r="O292" s="63">
        <v>2530</v>
      </c>
      <c r="P292" s="64">
        <f>Table22457891011234567891011121314151617181920212223242526272829303132333438235[[#This Row],[PEMBULATAN]]*O292</f>
        <v>25300</v>
      </c>
    </row>
    <row r="293" spans="1:16" ht="26.25" customHeight="1" x14ac:dyDescent="0.2">
      <c r="A293" s="13"/>
      <c r="B293" s="73"/>
      <c r="C293" s="71" t="s">
        <v>466</v>
      </c>
      <c r="D293" s="76" t="s">
        <v>56</v>
      </c>
      <c r="E293" s="12">
        <v>44516</v>
      </c>
      <c r="F293" s="74" t="s">
        <v>57</v>
      </c>
      <c r="G293" s="12">
        <v>44520</v>
      </c>
      <c r="H293" s="9" t="s">
        <v>4183</v>
      </c>
      <c r="I293" s="15">
        <v>43</v>
      </c>
      <c r="J293" s="15">
        <v>34</v>
      </c>
      <c r="K293" s="15">
        <v>30</v>
      </c>
      <c r="L293" s="15">
        <v>9</v>
      </c>
      <c r="M293" s="79">
        <v>10.965</v>
      </c>
      <c r="N293" s="94">
        <v>10.965</v>
      </c>
      <c r="O293" s="63">
        <v>2530</v>
      </c>
      <c r="P293" s="64">
        <f>Table22457891011234567891011121314151617181920212223242526272829303132333438235[[#This Row],[PEMBULATAN]]*O293</f>
        <v>27741.45</v>
      </c>
    </row>
    <row r="294" spans="1:16" ht="26.25" customHeight="1" x14ac:dyDescent="0.2">
      <c r="A294" s="13"/>
      <c r="B294" s="73"/>
      <c r="C294" s="71" t="s">
        <v>467</v>
      </c>
      <c r="D294" s="76" t="s">
        <v>56</v>
      </c>
      <c r="E294" s="12">
        <v>44516</v>
      </c>
      <c r="F294" s="74" t="s">
        <v>57</v>
      </c>
      <c r="G294" s="12">
        <v>44520</v>
      </c>
      <c r="H294" s="9" t="s">
        <v>4183</v>
      </c>
      <c r="I294" s="15">
        <v>43</v>
      </c>
      <c r="J294" s="15">
        <v>34</v>
      </c>
      <c r="K294" s="15">
        <v>30</v>
      </c>
      <c r="L294" s="15">
        <v>9</v>
      </c>
      <c r="M294" s="79">
        <v>10.965</v>
      </c>
      <c r="N294" s="94">
        <v>10.965</v>
      </c>
      <c r="O294" s="63">
        <v>2530</v>
      </c>
      <c r="P294" s="64">
        <f>Table22457891011234567891011121314151617181920212223242526272829303132333438235[[#This Row],[PEMBULATAN]]*O294</f>
        <v>27741.45</v>
      </c>
    </row>
    <row r="295" spans="1:16" ht="26.25" customHeight="1" x14ac:dyDescent="0.2">
      <c r="A295" s="13"/>
      <c r="B295" s="73"/>
      <c r="C295" s="71" t="s">
        <v>468</v>
      </c>
      <c r="D295" s="76" t="s">
        <v>56</v>
      </c>
      <c r="E295" s="12">
        <v>44516</v>
      </c>
      <c r="F295" s="74" t="s">
        <v>57</v>
      </c>
      <c r="G295" s="12">
        <v>44520</v>
      </c>
      <c r="H295" s="9" t="s">
        <v>4183</v>
      </c>
      <c r="I295" s="15">
        <v>43</v>
      </c>
      <c r="J295" s="15">
        <v>34</v>
      </c>
      <c r="K295" s="15">
        <v>30</v>
      </c>
      <c r="L295" s="15">
        <v>9</v>
      </c>
      <c r="M295" s="79">
        <v>10.965</v>
      </c>
      <c r="N295" s="94">
        <v>10.965</v>
      </c>
      <c r="O295" s="63">
        <v>2530</v>
      </c>
      <c r="P295" s="64">
        <f>Table22457891011234567891011121314151617181920212223242526272829303132333438235[[#This Row],[PEMBULATAN]]*O295</f>
        <v>27741.45</v>
      </c>
    </row>
    <row r="296" spans="1:16" ht="26.25" customHeight="1" x14ac:dyDescent="0.2">
      <c r="A296" s="13"/>
      <c r="B296" s="73"/>
      <c r="C296" s="71" t="s">
        <v>469</v>
      </c>
      <c r="D296" s="76" t="s">
        <v>56</v>
      </c>
      <c r="E296" s="12">
        <v>44516</v>
      </c>
      <c r="F296" s="74" t="s">
        <v>57</v>
      </c>
      <c r="G296" s="12">
        <v>44520</v>
      </c>
      <c r="H296" s="9" t="s">
        <v>4183</v>
      </c>
      <c r="I296" s="15">
        <v>40</v>
      </c>
      <c r="J296" s="15">
        <v>25</v>
      </c>
      <c r="K296" s="15">
        <v>16</v>
      </c>
      <c r="L296" s="15">
        <v>8</v>
      </c>
      <c r="M296" s="79">
        <v>4</v>
      </c>
      <c r="N296" s="94">
        <v>8</v>
      </c>
      <c r="O296" s="63">
        <v>2530</v>
      </c>
      <c r="P296" s="64">
        <f>Table22457891011234567891011121314151617181920212223242526272829303132333438235[[#This Row],[PEMBULATAN]]*O296</f>
        <v>20240</v>
      </c>
    </row>
    <row r="297" spans="1:16" ht="26.25" customHeight="1" x14ac:dyDescent="0.2">
      <c r="A297" s="13"/>
      <c r="B297" s="73"/>
      <c r="C297" s="71" t="s">
        <v>470</v>
      </c>
      <c r="D297" s="76" t="s">
        <v>56</v>
      </c>
      <c r="E297" s="12">
        <v>44516</v>
      </c>
      <c r="F297" s="74" t="s">
        <v>57</v>
      </c>
      <c r="G297" s="12">
        <v>44520</v>
      </c>
      <c r="H297" s="9" t="s">
        <v>4183</v>
      </c>
      <c r="I297" s="15">
        <v>38</v>
      </c>
      <c r="J297" s="15">
        <v>38</v>
      </c>
      <c r="K297" s="15">
        <v>18</v>
      </c>
      <c r="L297" s="15">
        <v>12</v>
      </c>
      <c r="M297" s="79">
        <v>6.4980000000000002</v>
      </c>
      <c r="N297" s="94">
        <v>13</v>
      </c>
      <c r="O297" s="63">
        <v>2530</v>
      </c>
      <c r="P297" s="64">
        <f>Table22457891011234567891011121314151617181920212223242526272829303132333438235[[#This Row],[PEMBULATAN]]*O297</f>
        <v>32890</v>
      </c>
    </row>
    <row r="298" spans="1:16" ht="26.25" customHeight="1" x14ac:dyDescent="0.2">
      <c r="A298" s="13"/>
      <c r="B298" s="73"/>
      <c r="C298" s="71" t="s">
        <v>471</v>
      </c>
      <c r="D298" s="76" t="s">
        <v>56</v>
      </c>
      <c r="E298" s="12">
        <v>44516</v>
      </c>
      <c r="F298" s="74" t="s">
        <v>57</v>
      </c>
      <c r="G298" s="12">
        <v>44520</v>
      </c>
      <c r="H298" s="9" t="s">
        <v>4183</v>
      </c>
      <c r="I298" s="15">
        <v>35</v>
      </c>
      <c r="J298" s="15">
        <v>28</v>
      </c>
      <c r="K298" s="15">
        <v>22</v>
      </c>
      <c r="L298" s="15">
        <v>10</v>
      </c>
      <c r="M298" s="79">
        <v>5.39</v>
      </c>
      <c r="N298" s="94">
        <v>11</v>
      </c>
      <c r="O298" s="63">
        <v>2530</v>
      </c>
      <c r="P298" s="64">
        <f>Table22457891011234567891011121314151617181920212223242526272829303132333438235[[#This Row],[PEMBULATAN]]*O298</f>
        <v>27830</v>
      </c>
    </row>
    <row r="299" spans="1:16" ht="26.25" customHeight="1" x14ac:dyDescent="0.2">
      <c r="A299" s="13"/>
      <c r="B299" s="73"/>
      <c r="C299" s="71" t="s">
        <v>472</v>
      </c>
      <c r="D299" s="76" t="s">
        <v>56</v>
      </c>
      <c r="E299" s="12">
        <v>44516</v>
      </c>
      <c r="F299" s="74" t="s">
        <v>57</v>
      </c>
      <c r="G299" s="12">
        <v>44520</v>
      </c>
      <c r="H299" s="9" t="s">
        <v>4183</v>
      </c>
      <c r="I299" s="15">
        <v>40</v>
      </c>
      <c r="J299" s="15">
        <v>29</v>
      </c>
      <c r="K299" s="15">
        <v>18</v>
      </c>
      <c r="L299" s="15">
        <v>10</v>
      </c>
      <c r="M299" s="79">
        <v>5.22</v>
      </c>
      <c r="N299" s="94">
        <v>10</v>
      </c>
      <c r="O299" s="63">
        <v>2530</v>
      </c>
      <c r="P299" s="64">
        <f>Table22457891011234567891011121314151617181920212223242526272829303132333438235[[#This Row],[PEMBULATAN]]*O299</f>
        <v>25300</v>
      </c>
    </row>
    <row r="300" spans="1:16" ht="26.25" customHeight="1" x14ac:dyDescent="0.2">
      <c r="A300" s="13"/>
      <c r="B300" s="73"/>
      <c r="C300" s="71" t="s">
        <v>473</v>
      </c>
      <c r="D300" s="76" t="s">
        <v>56</v>
      </c>
      <c r="E300" s="12">
        <v>44516</v>
      </c>
      <c r="F300" s="74" t="s">
        <v>57</v>
      </c>
      <c r="G300" s="12">
        <v>44520</v>
      </c>
      <c r="H300" s="9" t="s">
        <v>4183</v>
      </c>
      <c r="I300" s="15">
        <v>40</v>
      </c>
      <c r="J300" s="15">
        <v>29</v>
      </c>
      <c r="K300" s="15">
        <v>18</v>
      </c>
      <c r="L300" s="15">
        <v>10</v>
      </c>
      <c r="M300" s="79">
        <v>5.22</v>
      </c>
      <c r="N300" s="94">
        <v>10</v>
      </c>
      <c r="O300" s="63">
        <v>2530</v>
      </c>
      <c r="P300" s="64">
        <f>Table22457891011234567891011121314151617181920212223242526272829303132333438235[[#This Row],[PEMBULATAN]]*O300</f>
        <v>25300</v>
      </c>
    </row>
    <row r="301" spans="1:16" ht="26.25" customHeight="1" x14ac:dyDescent="0.2">
      <c r="A301" s="13"/>
      <c r="B301" s="73"/>
      <c r="C301" s="71" t="s">
        <v>474</v>
      </c>
      <c r="D301" s="76" t="s">
        <v>56</v>
      </c>
      <c r="E301" s="12">
        <v>44516</v>
      </c>
      <c r="F301" s="74" t="s">
        <v>57</v>
      </c>
      <c r="G301" s="12">
        <v>44520</v>
      </c>
      <c r="H301" s="9" t="s">
        <v>4183</v>
      </c>
      <c r="I301" s="15">
        <v>40</v>
      </c>
      <c r="J301" s="15">
        <v>29</v>
      </c>
      <c r="K301" s="15">
        <v>18</v>
      </c>
      <c r="L301" s="15">
        <v>10</v>
      </c>
      <c r="M301" s="79">
        <v>5.22</v>
      </c>
      <c r="N301" s="94">
        <v>10</v>
      </c>
      <c r="O301" s="63">
        <v>2530</v>
      </c>
      <c r="P301" s="64">
        <f>Table22457891011234567891011121314151617181920212223242526272829303132333438235[[#This Row],[PEMBULATAN]]*O301</f>
        <v>25300</v>
      </c>
    </row>
    <row r="302" spans="1:16" ht="26.25" customHeight="1" x14ac:dyDescent="0.2">
      <c r="A302" s="13"/>
      <c r="B302" s="73"/>
      <c r="C302" s="71" t="s">
        <v>475</v>
      </c>
      <c r="D302" s="76" t="s">
        <v>56</v>
      </c>
      <c r="E302" s="12">
        <v>44516</v>
      </c>
      <c r="F302" s="74" t="s">
        <v>57</v>
      </c>
      <c r="G302" s="12">
        <v>44520</v>
      </c>
      <c r="H302" s="9" t="s">
        <v>4183</v>
      </c>
      <c r="I302" s="15">
        <v>30</v>
      </c>
      <c r="J302" s="15">
        <v>18</v>
      </c>
      <c r="K302" s="15">
        <v>16</v>
      </c>
      <c r="L302" s="15">
        <v>4</v>
      </c>
      <c r="M302" s="79">
        <v>2.16</v>
      </c>
      <c r="N302" s="94">
        <v>4</v>
      </c>
      <c r="O302" s="63">
        <v>2530</v>
      </c>
      <c r="P302" s="64">
        <f>Table22457891011234567891011121314151617181920212223242526272829303132333438235[[#This Row],[PEMBULATAN]]*O302</f>
        <v>10120</v>
      </c>
    </row>
    <row r="303" spans="1:16" ht="26.25" customHeight="1" x14ac:dyDescent="0.2">
      <c r="A303" s="13"/>
      <c r="B303" s="73"/>
      <c r="C303" s="71" t="s">
        <v>476</v>
      </c>
      <c r="D303" s="76" t="s">
        <v>56</v>
      </c>
      <c r="E303" s="12">
        <v>44516</v>
      </c>
      <c r="F303" s="74" t="s">
        <v>57</v>
      </c>
      <c r="G303" s="12">
        <v>44520</v>
      </c>
      <c r="H303" s="9" t="s">
        <v>4183</v>
      </c>
      <c r="I303" s="15">
        <v>30</v>
      </c>
      <c r="J303" s="15">
        <v>18</v>
      </c>
      <c r="K303" s="15">
        <v>16</v>
      </c>
      <c r="L303" s="15">
        <v>4</v>
      </c>
      <c r="M303" s="79">
        <v>2.16</v>
      </c>
      <c r="N303" s="94">
        <v>4</v>
      </c>
      <c r="O303" s="63">
        <v>2530</v>
      </c>
      <c r="P303" s="64">
        <f>Table22457891011234567891011121314151617181920212223242526272829303132333438235[[#This Row],[PEMBULATAN]]*O303</f>
        <v>10120</v>
      </c>
    </row>
    <row r="304" spans="1:16" ht="26.25" customHeight="1" x14ac:dyDescent="0.2">
      <c r="A304" s="13"/>
      <c r="B304" s="96"/>
      <c r="C304" s="71" t="s">
        <v>477</v>
      </c>
      <c r="D304" s="76" t="s">
        <v>56</v>
      </c>
      <c r="E304" s="12">
        <v>44516</v>
      </c>
      <c r="F304" s="74" t="s">
        <v>57</v>
      </c>
      <c r="G304" s="12">
        <v>44520</v>
      </c>
      <c r="H304" s="9" t="s">
        <v>4183</v>
      </c>
      <c r="I304" s="15">
        <v>30</v>
      </c>
      <c r="J304" s="15">
        <v>18</v>
      </c>
      <c r="K304" s="15">
        <v>16</v>
      </c>
      <c r="L304" s="15">
        <v>4</v>
      </c>
      <c r="M304" s="79">
        <v>2.16</v>
      </c>
      <c r="N304" s="94">
        <v>4</v>
      </c>
      <c r="O304" s="63">
        <v>2530</v>
      </c>
      <c r="P304" s="64">
        <f>Table22457891011234567891011121314151617181920212223242526272829303132333438235[[#This Row],[PEMBULATAN]]*O304</f>
        <v>10120</v>
      </c>
    </row>
    <row r="305" spans="1:16" ht="26.25" customHeight="1" x14ac:dyDescent="0.2">
      <c r="A305" s="13"/>
      <c r="B305" s="73" t="s">
        <v>478</v>
      </c>
      <c r="C305" s="71" t="s">
        <v>479</v>
      </c>
      <c r="D305" s="76" t="s">
        <v>56</v>
      </c>
      <c r="E305" s="12">
        <v>44516</v>
      </c>
      <c r="F305" s="74" t="s">
        <v>57</v>
      </c>
      <c r="G305" s="12">
        <v>44520</v>
      </c>
      <c r="H305" s="9" t="s">
        <v>4183</v>
      </c>
      <c r="I305" s="15">
        <v>40</v>
      </c>
      <c r="J305" s="15">
        <v>29</v>
      </c>
      <c r="K305" s="15">
        <v>18</v>
      </c>
      <c r="L305" s="15">
        <v>10</v>
      </c>
      <c r="M305" s="79">
        <v>5.22</v>
      </c>
      <c r="N305" s="94">
        <v>10</v>
      </c>
      <c r="O305" s="63">
        <v>2530</v>
      </c>
      <c r="P305" s="64">
        <f>Table22457891011234567891011121314151617181920212223242526272829303132333438235[[#This Row],[PEMBULATAN]]*O305</f>
        <v>25300</v>
      </c>
    </row>
    <row r="306" spans="1:16" ht="22.5" customHeight="1" x14ac:dyDescent="0.2">
      <c r="A306" s="116" t="s">
        <v>30</v>
      </c>
      <c r="B306" s="117"/>
      <c r="C306" s="117"/>
      <c r="D306" s="117"/>
      <c r="E306" s="117"/>
      <c r="F306" s="117"/>
      <c r="G306" s="117"/>
      <c r="H306" s="117"/>
      <c r="I306" s="117"/>
      <c r="J306" s="117"/>
      <c r="K306" s="117"/>
      <c r="L306" s="118"/>
      <c r="M306" s="77">
        <f>SUBTOTAL(109,Table22457891011234567891011121314151617181920212223242526272829303132333438235[KG VOLUME])</f>
        <v>6456.6267500000031</v>
      </c>
      <c r="N306" s="67">
        <f>SUM(N3:N305)</f>
        <v>6905.5807500000019</v>
      </c>
      <c r="O306" s="119">
        <f>SUM(P3:P305)</f>
        <v>17471119.297499999</v>
      </c>
      <c r="P306" s="120"/>
    </row>
    <row r="307" spans="1:16" ht="18" customHeight="1" x14ac:dyDescent="0.2">
      <c r="A307" s="84"/>
      <c r="B307" s="55" t="s">
        <v>42</v>
      </c>
      <c r="C307" s="54"/>
      <c r="D307" s="56" t="s">
        <v>43</v>
      </c>
      <c r="E307" s="84"/>
      <c r="F307" s="84"/>
      <c r="G307" s="84"/>
      <c r="H307" s="84"/>
      <c r="I307" s="84"/>
      <c r="J307" s="84"/>
      <c r="K307" s="84"/>
      <c r="L307" s="84"/>
      <c r="M307" s="85"/>
      <c r="N307" s="86" t="s">
        <v>51</v>
      </c>
      <c r="O307" s="87"/>
      <c r="P307" s="87">
        <f>O306*10%</f>
        <v>1747111.9297500001</v>
      </c>
    </row>
    <row r="308" spans="1:16" ht="18" customHeight="1" thickBot="1" x14ac:dyDescent="0.25">
      <c r="A308" s="84"/>
      <c r="B308" s="55"/>
      <c r="C308" s="54"/>
      <c r="D308" s="56"/>
      <c r="E308" s="84"/>
      <c r="F308" s="84"/>
      <c r="G308" s="84"/>
      <c r="H308" s="84"/>
      <c r="I308" s="84"/>
      <c r="J308" s="84"/>
      <c r="K308" s="84"/>
      <c r="L308" s="84"/>
      <c r="M308" s="85"/>
      <c r="N308" s="88" t="s">
        <v>52</v>
      </c>
      <c r="O308" s="89"/>
      <c r="P308" s="89">
        <f>O306-P307</f>
        <v>15724007.36775</v>
      </c>
    </row>
    <row r="309" spans="1:16" ht="18" customHeight="1" x14ac:dyDescent="0.2">
      <c r="A309" s="10"/>
      <c r="H309" s="62"/>
      <c r="N309" s="61" t="s">
        <v>31</v>
      </c>
      <c r="P309" s="68">
        <f>P308*1%</f>
        <v>157240.07367750001</v>
      </c>
    </row>
    <row r="310" spans="1:16" ht="18" customHeight="1" thickBot="1" x14ac:dyDescent="0.25">
      <c r="A310" s="10"/>
      <c r="H310" s="62"/>
      <c r="N310" s="61" t="s">
        <v>53</v>
      </c>
      <c r="P310" s="70">
        <f>P308*2%</f>
        <v>314480.14735500002</v>
      </c>
    </row>
    <row r="311" spans="1:16" ht="18" customHeight="1" x14ac:dyDescent="0.2">
      <c r="A311" s="10"/>
      <c r="H311" s="62"/>
      <c r="N311" s="65" t="s">
        <v>32</v>
      </c>
      <c r="O311" s="66"/>
      <c r="P311" s="69">
        <f>P308+P309-P310</f>
        <v>15566767.294072501</v>
      </c>
    </row>
    <row r="313" spans="1:16" x14ac:dyDescent="0.2">
      <c r="A313" s="10"/>
      <c r="H313" s="62"/>
      <c r="P313" s="70"/>
    </row>
    <row r="314" spans="1:16" x14ac:dyDescent="0.2">
      <c r="A314" s="10"/>
      <c r="H314" s="62"/>
      <c r="O314" s="57"/>
      <c r="P314" s="70"/>
    </row>
    <row r="315" spans="1:16" s="3" customFormat="1" x14ac:dyDescent="0.25">
      <c r="A315" s="10"/>
      <c r="B315" s="2"/>
      <c r="C315" s="2"/>
      <c r="E315" s="11"/>
      <c r="H315" s="62"/>
      <c r="N315" s="14"/>
      <c r="O315" s="14"/>
      <c r="P315" s="14"/>
    </row>
    <row r="316" spans="1:16" s="3" customFormat="1" x14ac:dyDescent="0.25">
      <c r="A316" s="10"/>
      <c r="B316" s="2"/>
      <c r="C316" s="2"/>
      <c r="E316" s="11"/>
      <c r="H316" s="62"/>
      <c r="N316" s="14"/>
      <c r="O316" s="14"/>
      <c r="P316" s="14"/>
    </row>
    <row r="317" spans="1:16" s="3" customFormat="1" x14ac:dyDescent="0.25">
      <c r="A317" s="10"/>
      <c r="B317" s="2"/>
      <c r="C317" s="2"/>
      <c r="E317" s="11"/>
      <c r="H317" s="62"/>
      <c r="N317" s="14"/>
      <c r="O317" s="14"/>
      <c r="P317" s="14"/>
    </row>
    <row r="318" spans="1:16" s="3" customFormat="1" x14ac:dyDescent="0.25">
      <c r="A318" s="10"/>
      <c r="B318" s="2"/>
      <c r="C318" s="2"/>
      <c r="E318" s="11"/>
      <c r="H318" s="62"/>
      <c r="N318" s="14"/>
      <c r="O318" s="14"/>
      <c r="P318" s="14"/>
    </row>
    <row r="319" spans="1:16" s="3" customFormat="1" x14ac:dyDescent="0.25">
      <c r="A319" s="10"/>
      <c r="B319" s="2"/>
      <c r="C319" s="2"/>
      <c r="E319" s="11"/>
      <c r="H319" s="62"/>
      <c r="N319" s="14"/>
      <c r="O319" s="14"/>
      <c r="P319" s="14"/>
    </row>
    <row r="320" spans="1:16" s="3" customFormat="1" x14ac:dyDescent="0.25">
      <c r="A320" s="10"/>
      <c r="B320" s="2"/>
      <c r="C320" s="2"/>
      <c r="E320" s="11"/>
      <c r="H320" s="62"/>
      <c r="N320" s="14"/>
      <c r="O320" s="14"/>
      <c r="P320" s="14"/>
    </row>
    <row r="321" spans="1:16" s="3" customFormat="1" x14ac:dyDescent="0.25">
      <c r="A321" s="10"/>
      <c r="B321" s="2"/>
      <c r="C321" s="2"/>
      <c r="E321" s="11"/>
      <c r="H321" s="62"/>
      <c r="N321" s="14"/>
      <c r="O321" s="14"/>
      <c r="P321" s="14"/>
    </row>
    <row r="322" spans="1:16" s="3" customFormat="1" x14ac:dyDescent="0.25">
      <c r="A322" s="10"/>
      <c r="B322" s="2"/>
      <c r="C322" s="2"/>
      <c r="E322" s="11"/>
      <c r="H322" s="62"/>
      <c r="N322" s="14"/>
      <c r="O322" s="14"/>
      <c r="P322" s="14"/>
    </row>
    <row r="323" spans="1:16" s="3" customFormat="1" x14ac:dyDescent="0.25">
      <c r="A323" s="10"/>
      <c r="B323" s="2"/>
      <c r="C323" s="2"/>
      <c r="E323" s="11"/>
      <c r="H323" s="62"/>
      <c r="N323" s="14"/>
      <c r="O323" s="14"/>
      <c r="P323" s="14"/>
    </row>
    <row r="324" spans="1:16" s="3" customFormat="1" x14ac:dyDescent="0.25">
      <c r="A324" s="10"/>
      <c r="B324" s="2"/>
      <c r="C324" s="2"/>
      <c r="E324" s="11"/>
      <c r="H324" s="62"/>
      <c r="N324" s="14"/>
      <c r="O324" s="14"/>
      <c r="P324" s="14"/>
    </row>
    <row r="325" spans="1:16" s="3" customFormat="1" x14ac:dyDescent="0.25">
      <c r="A325" s="10"/>
      <c r="B325" s="2"/>
      <c r="C325" s="2"/>
      <c r="E325" s="11"/>
      <c r="H325" s="62"/>
      <c r="N325" s="14"/>
      <c r="O325" s="14"/>
      <c r="P325" s="14"/>
    </row>
    <row r="326" spans="1:16" s="3" customFormat="1" x14ac:dyDescent="0.25">
      <c r="A326" s="10"/>
      <c r="B326" s="2"/>
      <c r="C326" s="2"/>
      <c r="E326" s="11"/>
      <c r="H326" s="62"/>
      <c r="N326" s="14"/>
      <c r="O326" s="14"/>
      <c r="P326" s="14"/>
    </row>
  </sheetData>
  <mergeCells count="2">
    <mergeCell ref="A306:L306"/>
    <mergeCell ref="O306:P306"/>
  </mergeCells>
  <conditionalFormatting sqref="B3:B305">
    <cfRule type="duplicateValues" dxfId="607" priority="6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69"/>
  <sheetViews>
    <sheetView workbookViewId="0">
      <pane xSplit="7" ySplit="2" topLeftCell="H42" activePane="bottomRight" state="frozen"/>
      <selection pane="topRight" activeCell="H1" sqref="H1"/>
      <selection pane="bottomLeft" activeCell="A3" sqref="A3"/>
      <selection pane="bottomRight" activeCell="N53" sqref="N53"/>
    </sheetView>
  </sheetViews>
  <sheetFormatPr defaultRowHeight="15" x14ac:dyDescent="0.2"/>
  <cols>
    <col min="1" max="1" width="8" style="4" customWidth="1"/>
    <col min="2" max="2" width="20.140625" style="2" customWidth="1"/>
    <col min="3" max="3" width="15.28515625" style="2" customWidth="1"/>
    <col min="4" max="4" width="10.7109375" style="3" customWidth="1"/>
    <col min="5" max="5" width="8" style="11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8" t="s">
        <v>44</v>
      </c>
      <c r="B2" s="7" t="s">
        <v>7</v>
      </c>
      <c r="C2" s="7" t="s">
        <v>0</v>
      </c>
      <c r="D2" s="7" t="s">
        <v>1</v>
      </c>
      <c r="E2" s="59" t="s">
        <v>4</v>
      </c>
      <c r="F2" s="7" t="s">
        <v>3</v>
      </c>
      <c r="G2" s="7" t="s">
        <v>5</v>
      </c>
      <c r="H2" s="59" t="s">
        <v>2</v>
      </c>
      <c r="I2" s="7" t="s">
        <v>39</v>
      </c>
      <c r="J2" s="7" t="s">
        <v>40</v>
      </c>
      <c r="K2" s="7" t="s">
        <v>41</v>
      </c>
      <c r="L2" s="60" t="s">
        <v>45</v>
      </c>
      <c r="M2" s="60" t="s">
        <v>46</v>
      </c>
      <c r="N2" s="60" t="s">
        <v>6</v>
      </c>
      <c r="O2" s="60" t="s">
        <v>47</v>
      </c>
      <c r="P2" s="60" t="s">
        <v>48</v>
      </c>
    </row>
    <row r="3" spans="1:16" ht="24.75" customHeight="1" x14ac:dyDescent="0.2">
      <c r="A3" s="81">
        <v>404038</v>
      </c>
      <c r="B3" s="72" t="s">
        <v>3081</v>
      </c>
      <c r="C3" s="8" t="s">
        <v>3082</v>
      </c>
      <c r="D3" s="74" t="s">
        <v>56</v>
      </c>
      <c r="E3" s="12">
        <v>44526</v>
      </c>
      <c r="F3" s="74" t="s">
        <v>1971</v>
      </c>
      <c r="G3" s="12">
        <v>44529</v>
      </c>
      <c r="H3" s="9" t="s">
        <v>2534</v>
      </c>
      <c r="I3" s="1">
        <v>97</v>
      </c>
      <c r="J3" s="1">
        <v>70</v>
      </c>
      <c r="K3" s="1">
        <v>20</v>
      </c>
      <c r="L3" s="1">
        <v>11</v>
      </c>
      <c r="M3" s="78">
        <v>33.950000000000003</v>
      </c>
      <c r="N3" s="94">
        <v>33.950000000000003</v>
      </c>
      <c r="O3" s="63">
        <v>2530</v>
      </c>
      <c r="P3" s="64">
        <f>Table224578910112345678910111213141516171819202122232425262728293031323334382444546474849505152536263646566676869703456789101112[[#This Row],[PEMBULATAN]]*O3</f>
        <v>85893.5</v>
      </c>
    </row>
    <row r="4" spans="1:16" ht="24.75" customHeight="1" x14ac:dyDescent="0.2">
      <c r="A4" s="13"/>
      <c r="B4" s="73"/>
      <c r="C4" s="71" t="s">
        <v>3083</v>
      </c>
      <c r="D4" s="76" t="s">
        <v>56</v>
      </c>
      <c r="E4" s="12">
        <v>44526</v>
      </c>
      <c r="F4" s="74" t="s">
        <v>1971</v>
      </c>
      <c r="G4" s="12">
        <v>44529</v>
      </c>
      <c r="H4" s="75" t="s">
        <v>2534</v>
      </c>
      <c r="I4" s="15">
        <v>92</v>
      </c>
      <c r="J4" s="15">
        <v>57</v>
      </c>
      <c r="K4" s="15">
        <v>23</v>
      </c>
      <c r="L4" s="15">
        <v>16</v>
      </c>
      <c r="M4" s="79">
        <v>30.152999999999999</v>
      </c>
      <c r="N4" s="94">
        <v>30.152999999999999</v>
      </c>
      <c r="O4" s="63">
        <v>2530</v>
      </c>
      <c r="P4" s="64">
        <f>Table224578910112345678910111213141516171819202122232425262728293031323334382444546474849505152536263646566676869703456789101112[[#This Row],[PEMBULATAN]]*O4</f>
        <v>76287.09</v>
      </c>
    </row>
    <row r="5" spans="1:16" ht="24.75" customHeight="1" x14ac:dyDescent="0.2">
      <c r="A5" s="13"/>
      <c r="B5" s="73"/>
      <c r="C5" s="71" t="s">
        <v>3084</v>
      </c>
      <c r="D5" s="76" t="s">
        <v>56</v>
      </c>
      <c r="E5" s="12">
        <v>44526</v>
      </c>
      <c r="F5" s="74" t="s">
        <v>1971</v>
      </c>
      <c r="G5" s="12">
        <v>44529</v>
      </c>
      <c r="H5" s="75" t="s">
        <v>2534</v>
      </c>
      <c r="I5" s="15">
        <v>60</v>
      </c>
      <c r="J5" s="15">
        <v>50</v>
      </c>
      <c r="K5" s="15">
        <v>12</v>
      </c>
      <c r="L5" s="15">
        <v>4</v>
      </c>
      <c r="M5" s="79">
        <v>9</v>
      </c>
      <c r="N5" s="94">
        <v>9</v>
      </c>
      <c r="O5" s="63">
        <v>2530</v>
      </c>
      <c r="P5" s="64">
        <f>Table224578910112345678910111213141516171819202122232425262728293031323334382444546474849505152536263646566676869703456789101112[[#This Row],[PEMBULATAN]]*O5</f>
        <v>22770</v>
      </c>
    </row>
    <row r="6" spans="1:16" ht="24.75" customHeight="1" x14ac:dyDescent="0.2">
      <c r="A6" s="13"/>
      <c r="B6" s="73"/>
      <c r="C6" s="71" t="s">
        <v>3085</v>
      </c>
      <c r="D6" s="76" t="s">
        <v>56</v>
      </c>
      <c r="E6" s="12">
        <v>44526</v>
      </c>
      <c r="F6" s="74" t="s">
        <v>1971</v>
      </c>
      <c r="G6" s="12">
        <v>44529</v>
      </c>
      <c r="H6" s="75" t="s">
        <v>2534</v>
      </c>
      <c r="I6" s="15">
        <v>105</v>
      </c>
      <c r="J6" s="15">
        <v>70</v>
      </c>
      <c r="K6" s="15">
        <v>20</v>
      </c>
      <c r="L6" s="15">
        <v>16</v>
      </c>
      <c r="M6" s="79">
        <v>36.75</v>
      </c>
      <c r="N6" s="94">
        <v>36.75</v>
      </c>
      <c r="O6" s="63">
        <v>2530</v>
      </c>
      <c r="P6" s="64">
        <f>Table224578910112345678910111213141516171819202122232425262728293031323334382444546474849505152536263646566676869703456789101112[[#This Row],[PEMBULATAN]]*O6</f>
        <v>92977.5</v>
      </c>
    </row>
    <row r="7" spans="1:16" ht="24.75" customHeight="1" x14ac:dyDescent="0.2">
      <c r="A7" s="13"/>
      <c r="B7" s="73"/>
      <c r="C7" s="71" t="s">
        <v>3086</v>
      </c>
      <c r="D7" s="76" t="s">
        <v>56</v>
      </c>
      <c r="E7" s="12">
        <v>44526</v>
      </c>
      <c r="F7" s="74" t="s">
        <v>1971</v>
      </c>
      <c r="G7" s="12">
        <v>44529</v>
      </c>
      <c r="H7" s="75" t="s">
        <v>2534</v>
      </c>
      <c r="I7" s="15">
        <v>71</v>
      </c>
      <c r="J7" s="15">
        <v>62</v>
      </c>
      <c r="K7" s="15">
        <v>21</v>
      </c>
      <c r="L7" s="15">
        <v>7</v>
      </c>
      <c r="M7" s="79">
        <v>23.110499999999998</v>
      </c>
      <c r="N7" s="94">
        <v>23.110499999999998</v>
      </c>
      <c r="O7" s="63">
        <v>2530</v>
      </c>
      <c r="P7" s="64">
        <f>Table224578910112345678910111213141516171819202122232425262728293031323334382444546474849505152536263646566676869703456789101112[[#This Row],[PEMBULATAN]]*O7</f>
        <v>58469.564999999995</v>
      </c>
    </row>
    <row r="8" spans="1:16" ht="24.75" customHeight="1" x14ac:dyDescent="0.2">
      <c r="A8" s="13"/>
      <c r="B8" s="73"/>
      <c r="C8" s="71" t="s">
        <v>3087</v>
      </c>
      <c r="D8" s="76" t="s">
        <v>56</v>
      </c>
      <c r="E8" s="12">
        <v>44526</v>
      </c>
      <c r="F8" s="74" t="s">
        <v>1971</v>
      </c>
      <c r="G8" s="12">
        <v>44529</v>
      </c>
      <c r="H8" s="75" t="s">
        <v>2534</v>
      </c>
      <c r="I8" s="15">
        <v>90</v>
      </c>
      <c r="J8" s="15">
        <v>70</v>
      </c>
      <c r="K8" s="15">
        <v>18</v>
      </c>
      <c r="L8" s="15">
        <v>8</v>
      </c>
      <c r="M8" s="79">
        <v>28.35</v>
      </c>
      <c r="N8" s="94">
        <v>29</v>
      </c>
      <c r="O8" s="63">
        <v>2530</v>
      </c>
      <c r="P8" s="64">
        <f>Table224578910112345678910111213141516171819202122232425262728293031323334382444546474849505152536263646566676869703456789101112[[#This Row],[PEMBULATAN]]*O8</f>
        <v>73370</v>
      </c>
    </row>
    <row r="9" spans="1:16" ht="24.75" customHeight="1" x14ac:dyDescent="0.2">
      <c r="A9" s="13"/>
      <c r="B9" s="73"/>
      <c r="C9" s="71" t="s">
        <v>3088</v>
      </c>
      <c r="D9" s="76" t="s">
        <v>56</v>
      </c>
      <c r="E9" s="12">
        <v>44526</v>
      </c>
      <c r="F9" s="74" t="s">
        <v>1971</v>
      </c>
      <c r="G9" s="12">
        <v>44529</v>
      </c>
      <c r="H9" s="75" t="s">
        <v>2534</v>
      </c>
      <c r="I9" s="15">
        <v>78</v>
      </c>
      <c r="J9" s="15">
        <v>58</v>
      </c>
      <c r="K9" s="15">
        <v>14</v>
      </c>
      <c r="L9" s="15">
        <v>6</v>
      </c>
      <c r="M9" s="79">
        <v>15.834</v>
      </c>
      <c r="N9" s="94">
        <v>15.834</v>
      </c>
      <c r="O9" s="63">
        <v>2530</v>
      </c>
      <c r="P9" s="64">
        <f>Table224578910112345678910111213141516171819202122232425262728293031323334382444546474849505152536263646566676869703456789101112[[#This Row],[PEMBULATAN]]*O9</f>
        <v>40060.019999999997</v>
      </c>
    </row>
    <row r="10" spans="1:16" ht="24.75" customHeight="1" x14ac:dyDescent="0.2">
      <c r="A10" s="13"/>
      <c r="B10" s="73"/>
      <c r="C10" s="71" t="s">
        <v>3089</v>
      </c>
      <c r="D10" s="76" t="s">
        <v>56</v>
      </c>
      <c r="E10" s="12">
        <v>44526</v>
      </c>
      <c r="F10" s="74" t="s">
        <v>1971</v>
      </c>
      <c r="G10" s="12">
        <v>44529</v>
      </c>
      <c r="H10" s="75" t="s">
        <v>2534</v>
      </c>
      <c r="I10" s="15">
        <v>70</v>
      </c>
      <c r="J10" s="15">
        <v>62</v>
      </c>
      <c r="K10" s="15">
        <v>17</v>
      </c>
      <c r="L10" s="15">
        <v>6</v>
      </c>
      <c r="M10" s="79">
        <v>18.445</v>
      </c>
      <c r="N10" s="94">
        <v>19</v>
      </c>
      <c r="O10" s="63">
        <v>2530</v>
      </c>
      <c r="P10" s="64">
        <f>Table224578910112345678910111213141516171819202122232425262728293031323334382444546474849505152536263646566676869703456789101112[[#This Row],[PEMBULATAN]]*O10</f>
        <v>48070</v>
      </c>
    </row>
    <row r="11" spans="1:16" ht="24.75" customHeight="1" x14ac:dyDescent="0.2">
      <c r="A11" s="13"/>
      <c r="B11" s="73"/>
      <c r="C11" s="71" t="s">
        <v>3090</v>
      </c>
      <c r="D11" s="76" t="s">
        <v>56</v>
      </c>
      <c r="E11" s="12">
        <v>44526</v>
      </c>
      <c r="F11" s="74" t="s">
        <v>1971</v>
      </c>
      <c r="G11" s="12">
        <v>44529</v>
      </c>
      <c r="H11" s="75" t="s">
        <v>2534</v>
      </c>
      <c r="I11" s="15">
        <v>55</v>
      </c>
      <c r="J11" s="15">
        <v>46</v>
      </c>
      <c r="K11" s="15">
        <v>20</v>
      </c>
      <c r="L11" s="15">
        <v>5</v>
      </c>
      <c r="M11" s="79">
        <v>12.65</v>
      </c>
      <c r="N11" s="94">
        <v>12.65</v>
      </c>
      <c r="O11" s="63">
        <v>2530</v>
      </c>
      <c r="P11" s="64">
        <f>Table224578910112345678910111213141516171819202122232425262728293031323334382444546474849505152536263646566676869703456789101112[[#This Row],[PEMBULATAN]]*O11</f>
        <v>32004.5</v>
      </c>
    </row>
    <row r="12" spans="1:16" ht="24.75" customHeight="1" x14ac:dyDescent="0.2">
      <c r="A12" s="13"/>
      <c r="B12" s="73"/>
      <c r="C12" s="71" t="s">
        <v>3091</v>
      </c>
      <c r="D12" s="76" t="s">
        <v>56</v>
      </c>
      <c r="E12" s="12">
        <v>44526</v>
      </c>
      <c r="F12" s="74" t="s">
        <v>1971</v>
      </c>
      <c r="G12" s="12">
        <v>44529</v>
      </c>
      <c r="H12" s="75" t="s">
        <v>2534</v>
      </c>
      <c r="I12" s="15">
        <v>52</v>
      </c>
      <c r="J12" s="15">
        <v>38</v>
      </c>
      <c r="K12" s="15">
        <v>14</v>
      </c>
      <c r="L12" s="15">
        <v>5</v>
      </c>
      <c r="M12" s="79">
        <v>6.9160000000000004</v>
      </c>
      <c r="N12" s="94">
        <v>6.9160000000000004</v>
      </c>
      <c r="O12" s="63">
        <v>2530</v>
      </c>
      <c r="P12" s="64">
        <f>Table224578910112345678910111213141516171819202122232425262728293031323334382444546474849505152536263646566676869703456789101112[[#This Row],[PEMBULATAN]]*O12</f>
        <v>17497.48</v>
      </c>
    </row>
    <row r="13" spans="1:16" ht="24.75" customHeight="1" x14ac:dyDescent="0.2">
      <c r="A13" s="13"/>
      <c r="B13" s="73"/>
      <c r="C13" s="71" t="s">
        <v>3092</v>
      </c>
      <c r="D13" s="76" t="s">
        <v>56</v>
      </c>
      <c r="E13" s="12">
        <v>44526</v>
      </c>
      <c r="F13" s="74" t="s">
        <v>1971</v>
      </c>
      <c r="G13" s="12">
        <v>44529</v>
      </c>
      <c r="H13" s="75" t="s">
        <v>2534</v>
      </c>
      <c r="I13" s="15">
        <v>83</v>
      </c>
      <c r="J13" s="15">
        <v>49</v>
      </c>
      <c r="K13" s="15">
        <v>27</v>
      </c>
      <c r="L13" s="15">
        <v>9</v>
      </c>
      <c r="M13" s="79">
        <v>27.452249999999999</v>
      </c>
      <c r="N13" s="94">
        <v>28</v>
      </c>
      <c r="O13" s="63">
        <v>2530</v>
      </c>
      <c r="P13" s="64">
        <f>Table224578910112345678910111213141516171819202122232425262728293031323334382444546474849505152536263646566676869703456789101112[[#This Row],[PEMBULATAN]]*O13</f>
        <v>70840</v>
      </c>
    </row>
    <row r="14" spans="1:16" ht="24.75" customHeight="1" x14ac:dyDescent="0.2">
      <c r="A14" s="13"/>
      <c r="B14" s="73"/>
      <c r="C14" s="71" t="s">
        <v>3093</v>
      </c>
      <c r="D14" s="76" t="s">
        <v>56</v>
      </c>
      <c r="E14" s="12">
        <v>44526</v>
      </c>
      <c r="F14" s="74" t="s">
        <v>1971</v>
      </c>
      <c r="G14" s="12">
        <v>44529</v>
      </c>
      <c r="H14" s="75" t="s">
        <v>2534</v>
      </c>
      <c r="I14" s="15">
        <v>75</v>
      </c>
      <c r="J14" s="15">
        <v>55</v>
      </c>
      <c r="K14" s="15">
        <v>14</v>
      </c>
      <c r="L14" s="15">
        <v>8</v>
      </c>
      <c r="M14" s="79">
        <v>14.4375</v>
      </c>
      <c r="N14" s="94">
        <v>15</v>
      </c>
      <c r="O14" s="63">
        <v>2530</v>
      </c>
      <c r="P14" s="64">
        <f>Table224578910112345678910111213141516171819202122232425262728293031323334382444546474849505152536263646566676869703456789101112[[#This Row],[PEMBULATAN]]*O14</f>
        <v>37950</v>
      </c>
    </row>
    <row r="15" spans="1:16" ht="24.75" customHeight="1" x14ac:dyDescent="0.2">
      <c r="A15" s="13"/>
      <c r="B15" s="73"/>
      <c r="C15" s="71" t="s">
        <v>3094</v>
      </c>
      <c r="D15" s="76" t="s">
        <v>56</v>
      </c>
      <c r="E15" s="12">
        <v>44526</v>
      </c>
      <c r="F15" s="74" t="s">
        <v>1971</v>
      </c>
      <c r="G15" s="12">
        <v>44529</v>
      </c>
      <c r="H15" s="75" t="s">
        <v>2534</v>
      </c>
      <c r="I15" s="15">
        <v>83</v>
      </c>
      <c r="J15" s="15">
        <v>47</v>
      </c>
      <c r="K15" s="15">
        <v>25</v>
      </c>
      <c r="L15" s="15">
        <v>13</v>
      </c>
      <c r="M15" s="79">
        <v>24.381250000000001</v>
      </c>
      <c r="N15" s="94">
        <v>24.381250000000001</v>
      </c>
      <c r="O15" s="63">
        <v>2530</v>
      </c>
      <c r="P15" s="64">
        <f>Table224578910112345678910111213141516171819202122232425262728293031323334382444546474849505152536263646566676869703456789101112[[#This Row],[PEMBULATAN]]*O15</f>
        <v>61684.5625</v>
      </c>
    </row>
    <row r="16" spans="1:16" ht="24.75" customHeight="1" x14ac:dyDescent="0.2">
      <c r="A16" s="13"/>
      <c r="B16" s="73"/>
      <c r="C16" s="71" t="s">
        <v>3095</v>
      </c>
      <c r="D16" s="76" t="s">
        <v>56</v>
      </c>
      <c r="E16" s="12">
        <v>44526</v>
      </c>
      <c r="F16" s="74" t="s">
        <v>1971</v>
      </c>
      <c r="G16" s="12">
        <v>44529</v>
      </c>
      <c r="H16" s="75" t="s">
        <v>2534</v>
      </c>
      <c r="I16" s="15">
        <v>66</v>
      </c>
      <c r="J16" s="15">
        <v>50</v>
      </c>
      <c r="K16" s="15">
        <v>23</v>
      </c>
      <c r="L16" s="15">
        <v>7</v>
      </c>
      <c r="M16" s="79">
        <v>18.975000000000001</v>
      </c>
      <c r="N16" s="94">
        <v>18.975000000000001</v>
      </c>
      <c r="O16" s="63">
        <v>2530</v>
      </c>
      <c r="P16" s="64">
        <f>Table224578910112345678910111213141516171819202122232425262728293031323334382444546474849505152536263646566676869703456789101112[[#This Row],[PEMBULATAN]]*O16</f>
        <v>48006.75</v>
      </c>
    </row>
    <row r="17" spans="1:16" ht="24.75" customHeight="1" x14ac:dyDescent="0.2">
      <c r="A17" s="13"/>
      <c r="B17" s="73"/>
      <c r="C17" s="71" t="s">
        <v>3096</v>
      </c>
      <c r="D17" s="76" t="s">
        <v>56</v>
      </c>
      <c r="E17" s="12">
        <v>44526</v>
      </c>
      <c r="F17" s="74" t="s">
        <v>1971</v>
      </c>
      <c r="G17" s="12">
        <v>44529</v>
      </c>
      <c r="H17" s="75" t="s">
        <v>2534</v>
      </c>
      <c r="I17" s="15">
        <v>56</v>
      </c>
      <c r="J17" s="15">
        <v>40</v>
      </c>
      <c r="K17" s="15">
        <v>25</v>
      </c>
      <c r="L17" s="15">
        <v>7</v>
      </c>
      <c r="M17" s="79">
        <v>14</v>
      </c>
      <c r="N17" s="94">
        <v>14</v>
      </c>
      <c r="O17" s="63">
        <v>2530</v>
      </c>
      <c r="P17" s="64">
        <f>Table224578910112345678910111213141516171819202122232425262728293031323334382444546474849505152536263646566676869703456789101112[[#This Row],[PEMBULATAN]]*O17</f>
        <v>35420</v>
      </c>
    </row>
    <row r="18" spans="1:16" ht="24.75" customHeight="1" x14ac:dyDescent="0.2">
      <c r="A18" s="13"/>
      <c r="B18" s="73"/>
      <c r="C18" s="71" t="s">
        <v>3097</v>
      </c>
      <c r="D18" s="76" t="s">
        <v>56</v>
      </c>
      <c r="E18" s="12">
        <v>44526</v>
      </c>
      <c r="F18" s="74" t="s">
        <v>1971</v>
      </c>
      <c r="G18" s="12">
        <v>44529</v>
      </c>
      <c r="H18" s="75" t="s">
        <v>2534</v>
      </c>
      <c r="I18" s="15">
        <v>105</v>
      </c>
      <c r="J18" s="15">
        <v>59</v>
      </c>
      <c r="K18" s="15">
        <v>32</v>
      </c>
      <c r="L18" s="15">
        <v>13</v>
      </c>
      <c r="M18" s="79">
        <v>49.56</v>
      </c>
      <c r="N18" s="94">
        <v>49.56</v>
      </c>
      <c r="O18" s="63">
        <v>2530</v>
      </c>
      <c r="P18" s="64">
        <f>Table224578910112345678910111213141516171819202122232425262728293031323334382444546474849505152536263646566676869703456789101112[[#This Row],[PEMBULATAN]]*O18</f>
        <v>125386.8</v>
      </c>
    </row>
    <row r="19" spans="1:16" ht="24.75" customHeight="1" x14ac:dyDescent="0.2">
      <c r="A19" s="13"/>
      <c r="B19" s="73"/>
      <c r="C19" s="71" t="s">
        <v>3098</v>
      </c>
      <c r="D19" s="76" t="s">
        <v>56</v>
      </c>
      <c r="E19" s="12">
        <v>44526</v>
      </c>
      <c r="F19" s="74" t="s">
        <v>1971</v>
      </c>
      <c r="G19" s="12">
        <v>44529</v>
      </c>
      <c r="H19" s="75" t="s">
        <v>2534</v>
      </c>
      <c r="I19" s="15">
        <v>80</v>
      </c>
      <c r="J19" s="15">
        <v>55</v>
      </c>
      <c r="K19" s="15">
        <v>29</v>
      </c>
      <c r="L19" s="15">
        <v>9</v>
      </c>
      <c r="M19" s="79">
        <v>31.9</v>
      </c>
      <c r="N19" s="94">
        <v>31.9</v>
      </c>
      <c r="O19" s="63">
        <v>2530</v>
      </c>
      <c r="P19" s="64">
        <f>Table224578910112345678910111213141516171819202122232425262728293031323334382444546474849505152536263646566676869703456789101112[[#This Row],[PEMBULATAN]]*O19</f>
        <v>80707</v>
      </c>
    </row>
    <row r="20" spans="1:16" ht="24.75" customHeight="1" x14ac:dyDescent="0.2">
      <c r="A20" s="13"/>
      <c r="B20" s="73"/>
      <c r="C20" s="71" t="s">
        <v>3099</v>
      </c>
      <c r="D20" s="76" t="s">
        <v>56</v>
      </c>
      <c r="E20" s="12">
        <v>44526</v>
      </c>
      <c r="F20" s="74" t="s">
        <v>1971</v>
      </c>
      <c r="G20" s="12">
        <v>44529</v>
      </c>
      <c r="H20" s="75" t="s">
        <v>2534</v>
      </c>
      <c r="I20" s="15">
        <v>75</v>
      </c>
      <c r="J20" s="15">
        <v>53</v>
      </c>
      <c r="K20" s="15">
        <v>55</v>
      </c>
      <c r="L20" s="15">
        <v>6</v>
      </c>
      <c r="M20" s="79">
        <v>54.65625</v>
      </c>
      <c r="N20" s="94">
        <v>54.65625</v>
      </c>
      <c r="O20" s="63">
        <v>2530</v>
      </c>
      <c r="P20" s="64">
        <f>Table224578910112345678910111213141516171819202122232425262728293031323334382444546474849505152536263646566676869703456789101112[[#This Row],[PEMBULATAN]]*O20</f>
        <v>138280.3125</v>
      </c>
    </row>
    <row r="21" spans="1:16" ht="24.75" customHeight="1" x14ac:dyDescent="0.2">
      <c r="A21" s="13"/>
      <c r="B21" s="73"/>
      <c r="C21" s="71" t="s">
        <v>3100</v>
      </c>
      <c r="D21" s="76" t="s">
        <v>56</v>
      </c>
      <c r="E21" s="12">
        <v>44526</v>
      </c>
      <c r="F21" s="74" t="s">
        <v>1971</v>
      </c>
      <c r="G21" s="12">
        <v>44529</v>
      </c>
      <c r="H21" s="75" t="s">
        <v>2534</v>
      </c>
      <c r="I21" s="15">
        <v>88</v>
      </c>
      <c r="J21" s="15">
        <v>56</v>
      </c>
      <c r="K21" s="15">
        <v>20</v>
      </c>
      <c r="L21" s="15">
        <v>8</v>
      </c>
      <c r="M21" s="79">
        <v>24.64</v>
      </c>
      <c r="N21" s="94">
        <v>24.64</v>
      </c>
      <c r="O21" s="63">
        <v>2530</v>
      </c>
      <c r="P21" s="64">
        <f>Table224578910112345678910111213141516171819202122232425262728293031323334382444546474849505152536263646566676869703456789101112[[#This Row],[PEMBULATAN]]*O21</f>
        <v>62339.200000000004</v>
      </c>
    </row>
    <row r="22" spans="1:16" ht="24.75" customHeight="1" x14ac:dyDescent="0.2">
      <c r="A22" s="13"/>
      <c r="B22" s="73"/>
      <c r="C22" s="71" t="s">
        <v>3101</v>
      </c>
      <c r="D22" s="76" t="s">
        <v>56</v>
      </c>
      <c r="E22" s="12">
        <v>44526</v>
      </c>
      <c r="F22" s="74" t="s">
        <v>1971</v>
      </c>
      <c r="G22" s="12">
        <v>44529</v>
      </c>
      <c r="H22" s="75" t="s">
        <v>2534</v>
      </c>
      <c r="I22" s="15">
        <v>55</v>
      </c>
      <c r="J22" s="15">
        <v>40</v>
      </c>
      <c r="K22" s="15">
        <v>16</v>
      </c>
      <c r="L22" s="15">
        <v>2</v>
      </c>
      <c r="M22" s="79">
        <v>8.8000000000000007</v>
      </c>
      <c r="N22" s="94">
        <v>8.8000000000000007</v>
      </c>
      <c r="O22" s="63">
        <v>2530</v>
      </c>
      <c r="P22" s="64">
        <f>Table224578910112345678910111213141516171819202122232425262728293031323334382444546474849505152536263646566676869703456789101112[[#This Row],[PEMBULATAN]]*O22</f>
        <v>22264</v>
      </c>
    </row>
    <row r="23" spans="1:16" ht="24.75" customHeight="1" x14ac:dyDescent="0.2">
      <c r="A23" s="13"/>
      <c r="B23" s="73"/>
      <c r="C23" s="71" t="s">
        <v>3102</v>
      </c>
      <c r="D23" s="76" t="s">
        <v>56</v>
      </c>
      <c r="E23" s="12">
        <v>44526</v>
      </c>
      <c r="F23" s="74" t="s">
        <v>1971</v>
      </c>
      <c r="G23" s="12">
        <v>44529</v>
      </c>
      <c r="H23" s="75" t="s">
        <v>2534</v>
      </c>
      <c r="I23" s="15">
        <v>100</v>
      </c>
      <c r="J23" s="15">
        <v>56</v>
      </c>
      <c r="K23" s="15">
        <v>28</v>
      </c>
      <c r="L23" s="15">
        <v>24</v>
      </c>
      <c r="M23" s="79">
        <v>39.200000000000003</v>
      </c>
      <c r="N23" s="94">
        <v>39.200000000000003</v>
      </c>
      <c r="O23" s="63">
        <v>2530</v>
      </c>
      <c r="P23" s="64">
        <f>Table224578910112345678910111213141516171819202122232425262728293031323334382444546474849505152536263646566676869703456789101112[[#This Row],[PEMBULATAN]]*O23</f>
        <v>99176</v>
      </c>
    </row>
    <row r="24" spans="1:16" ht="24.75" customHeight="1" x14ac:dyDescent="0.2">
      <c r="A24" s="13"/>
      <c r="B24" s="73"/>
      <c r="C24" s="71" t="s">
        <v>3103</v>
      </c>
      <c r="D24" s="76" t="s">
        <v>56</v>
      </c>
      <c r="E24" s="12">
        <v>44526</v>
      </c>
      <c r="F24" s="74" t="s">
        <v>1971</v>
      </c>
      <c r="G24" s="12">
        <v>44529</v>
      </c>
      <c r="H24" s="75" t="s">
        <v>2534</v>
      </c>
      <c r="I24" s="15">
        <v>93</v>
      </c>
      <c r="J24" s="15">
        <v>64</v>
      </c>
      <c r="K24" s="15">
        <v>35</v>
      </c>
      <c r="L24" s="15">
        <v>22</v>
      </c>
      <c r="M24" s="79">
        <v>52.08</v>
      </c>
      <c r="N24" s="94">
        <v>52.08</v>
      </c>
      <c r="O24" s="63">
        <v>2530</v>
      </c>
      <c r="P24" s="64">
        <f>Table224578910112345678910111213141516171819202122232425262728293031323334382444546474849505152536263646566676869703456789101112[[#This Row],[PEMBULATAN]]*O24</f>
        <v>131762.4</v>
      </c>
    </row>
    <row r="25" spans="1:16" ht="24.75" customHeight="1" x14ac:dyDescent="0.2">
      <c r="A25" s="13"/>
      <c r="B25" s="73"/>
      <c r="C25" s="71" t="s">
        <v>3104</v>
      </c>
      <c r="D25" s="76" t="s">
        <v>56</v>
      </c>
      <c r="E25" s="12">
        <v>44526</v>
      </c>
      <c r="F25" s="74" t="s">
        <v>1971</v>
      </c>
      <c r="G25" s="12">
        <v>44529</v>
      </c>
      <c r="H25" s="75" t="s">
        <v>2534</v>
      </c>
      <c r="I25" s="15">
        <v>96</v>
      </c>
      <c r="J25" s="15">
        <v>58</v>
      </c>
      <c r="K25" s="15">
        <v>28</v>
      </c>
      <c r="L25" s="15">
        <v>19</v>
      </c>
      <c r="M25" s="79">
        <v>38.975999999999999</v>
      </c>
      <c r="N25" s="94">
        <v>38.975999999999999</v>
      </c>
      <c r="O25" s="63">
        <v>2530</v>
      </c>
      <c r="P25" s="64">
        <f>Table224578910112345678910111213141516171819202122232425262728293031323334382444546474849505152536263646566676869703456789101112[[#This Row],[PEMBULATAN]]*O25</f>
        <v>98609.279999999999</v>
      </c>
    </row>
    <row r="26" spans="1:16" ht="24.75" customHeight="1" x14ac:dyDescent="0.2">
      <c r="A26" s="13"/>
      <c r="B26" s="73"/>
      <c r="C26" s="71" t="s">
        <v>3105</v>
      </c>
      <c r="D26" s="76" t="s">
        <v>56</v>
      </c>
      <c r="E26" s="12">
        <v>44526</v>
      </c>
      <c r="F26" s="74" t="s">
        <v>1971</v>
      </c>
      <c r="G26" s="12">
        <v>44529</v>
      </c>
      <c r="H26" s="75" t="s">
        <v>2534</v>
      </c>
      <c r="I26" s="15">
        <v>84</v>
      </c>
      <c r="J26" s="15">
        <v>61</v>
      </c>
      <c r="K26" s="15">
        <v>29</v>
      </c>
      <c r="L26" s="15">
        <v>10</v>
      </c>
      <c r="M26" s="79">
        <v>37.149000000000001</v>
      </c>
      <c r="N26" s="94">
        <v>37.149000000000001</v>
      </c>
      <c r="O26" s="63">
        <v>2530</v>
      </c>
      <c r="P26" s="64">
        <f>Table224578910112345678910111213141516171819202122232425262728293031323334382444546474849505152536263646566676869703456789101112[[#This Row],[PEMBULATAN]]*O26</f>
        <v>93986.97</v>
      </c>
    </row>
    <row r="27" spans="1:16" ht="24.75" customHeight="1" x14ac:dyDescent="0.2">
      <c r="A27" s="13"/>
      <c r="B27" s="73"/>
      <c r="C27" s="71" t="s">
        <v>3106</v>
      </c>
      <c r="D27" s="76" t="s">
        <v>56</v>
      </c>
      <c r="E27" s="12">
        <v>44526</v>
      </c>
      <c r="F27" s="74" t="s">
        <v>1971</v>
      </c>
      <c r="G27" s="12">
        <v>44529</v>
      </c>
      <c r="H27" s="75" t="s">
        <v>2534</v>
      </c>
      <c r="I27" s="15">
        <v>77</v>
      </c>
      <c r="J27" s="15">
        <v>60</v>
      </c>
      <c r="K27" s="15">
        <v>21</v>
      </c>
      <c r="L27" s="15">
        <v>13</v>
      </c>
      <c r="M27" s="79">
        <v>24.254999999999999</v>
      </c>
      <c r="N27" s="94">
        <v>24.254999999999999</v>
      </c>
      <c r="O27" s="63">
        <v>2530</v>
      </c>
      <c r="P27" s="64">
        <f>Table224578910112345678910111213141516171819202122232425262728293031323334382444546474849505152536263646566676869703456789101112[[#This Row],[PEMBULATAN]]*O27</f>
        <v>61365.149999999994</v>
      </c>
    </row>
    <row r="28" spans="1:16" ht="24.75" customHeight="1" x14ac:dyDescent="0.2">
      <c r="A28" s="13"/>
      <c r="B28" s="73"/>
      <c r="C28" s="71" t="s">
        <v>3107</v>
      </c>
      <c r="D28" s="76" t="s">
        <v>56</v>
      </c>
      <c r="E28" s="12">
        <v>44526</v>
      </c>
      <c r="F28" s="74" t="s">
        <v>1971</v>
      </c>
      <c r="G28" s="12">
        <v>44529</v>
      </c>
      <c r="H28" s="75" t="s">
        <v>2534</v>
      </c>
      <c r="I28" s="15">
        <v>90</v>
      </c>
      <c r="J28" s="15">
        <v>95</v>
      </c>
      <c r="K28" s="15">
        <v>28</v>
      </c>
      <c r="L28" s="15">
        <v>25</v>
      </c>
      <c r="M28" s="79">
        <v>59.85</v>
      </c>
      <c r="N28" s="94">
        <v>59.85</v>
      </c>
      <c r="O28" s="63">
        <v>2530</v>
      </c>
      <c r="P28" s="64">
        <f>Table224578910112345678910111213141516171819202122232425262728293031323334382444546474849505152536263646566676869703456789101112[[#This Row],[PEMBULATAN]]*O28</f>
        <v>151420.5</v>
      </c>
    </row>
    <row r="29" spans="1:16" ht="24.75" customHeight="1" x14ac:dyDescent="0.2">
      <c r="A29" s="13"/>
      <c r="B29" s="73"/>
      <c r="C29" s="71" t="s">
        <v>3108</v>
      </c>
      <c r="D29" s="76" t="s">
        <v>56</v>
      </c>
      <c r="E29" s="12">
        <v>44526</v>
      </c>
      <c r="F29" s="74" t="s">
        <v>1971</v>
      </c>
      <c r="G29" s="12">
        <v>44529</v>
      </c>
      <c r="H29" s="75" t="s">
        <v>2534</v>
      </c>
      <c r="I29" s="15">
        <v>65</v>
      </c>
      <c r="J29" s="15">
        <v>56</v>
      </c>
      <c r="K29" s="15">
        <v>16</v>
      </c>
      <c r="L29" s="15">
        <v>6</v>
      </c>
      <c r="M29" s="79">
        <v>14.56</v>
      </c>
      <c r="N29" s="94">
        <v>14.56</v>
      </c>
      <c r="O29" s="63">
        <v>2530</v>
      </c>
      <c r="P29" s="64">
        <f>Table224578910112345678910111213141516171819202122232425262728293031323334382444546474849505152536263646566676869703456789101112[[#This Row],[PEMBULATAN]]*O29</f>
        <v>36836.800000000003</v>
      </c>
    </row>
    <row r="30" spans="1:16" ht="24.75" customHeight="1" x14ac:dyDescent="0.2">
      <c r="A30" s="13"/>
      <c r="B30" s="73"/>
      <c r="C30" s="71" t="s">
        <v>3109</v>
      </c>
      <c r="D30" s="76" t="s">
        <v>56</v>
      </c>
      <c r="E30" s="12">
        <v>44526</v>
      </c>
      <c r="F30" s="74" t="s">
        <v>1971</v>
      </c>
      <c r="G30" s="12">
        <v>44529</v>
      </c>
      <c r="H30" s="75" t="s">
        <v>2534</v>
      </c>
      <c r="I30" s="15">
        <v>86</v>
      </c>
      <c r="J30" s="15">
        <v>60</v>
      </c>
      <c r="K30" s="15">
        <v>28</v>
      </c>
      <c r="L30" s="15">
        <v>14</v>
      </c>
      <c r="M30" s="79">
        <v>36.119999999999997</v>
      </c>
      <c r="N30" s="94">
        <v>36.119999999999997</v>
      </c>
      <c r="O30" s="63">
        <v>2530</v>
      </c>
      <c r="P30" s="64">
        <f>Table224578910112345678910111213141516171819202122232425262728293031323334382444546474849505152536263646566676869703456789101112[[#This Row],[PEMBULATAN]]*O30</f>
        <v>91383.599999999991</v>
      </c>
    </row>
    <row r="31" spans="1:16" ht="24.75" customHeight="1" x14ac:dyDescent="0.2">
      <c r="A31" s="13"/>
      <c r="B31" s="73"/>
      <c r="C31" s="71" t="s">
        <v>3110</v>
      </c>
      <c r="D31" s="76" t="s">
        <v>56</v>
      </c>
      <c r="E31" s="12">
        <v>44526</v>
      </c>
      <c r="F31" s="74" t="s">
        <v>1971</v>
      </c>
      <c r="G31" s="12">
        <v>44529</v>
      </c>
      <c r="H31" s="75" t="s">
        <v>2534</v>
      </c>
      <c r="I31" s="15">
        <v>70</v>
      </c>
      <c r="J31" s="15">
        <v>50</v>
      </c>
      <c r="K31" s="15">
        <v>44</v>
      </c>
      <c r="L31" s="15">
        <v>5</v>
      </c>
      <c r="M31" s="79">
        <v>38.5</v>
      </c>
      <c r="N31" s="94">
        <v>40</v>
      </c>
      <c r="O31" s="63">
        <v>2530</v>
      </c>
      <c r="P31" s="64">
        <f>Table224578910112345678910111213141516171819202122232425262728293031323334382444546474849505152536263646566676869703456789101112[[#This Row],[PEMBULATAN]]*O31</f>
        <v>101200</v>
      </c>
    </row>
    <row r="32" spans="1:16" ht="24.75" customHeight="1" x14ac:dyDescent="0.2">
      <c r="A32" s="13"/>
      <c r="B32" s="73"/>
      <c r="C32" s="71" t="s">
        <v>3111</v>
      </c>
      <c r="D32" s="76" t="s">
        <v>56</v>
      </c>
      <c r="E32" s="12">
        <v>44526</v>
      </c>
      <c r="F32" s="74" t="s">
        <v>1971</v>
      </c>
      <c r="G32" s="12">
        <v>44529</v>
      </c>
      <c r="H32" s="75" t="s">
        <v>2534</v>
      </c>
      <c r="I32" s="15">
        <v>105</v>
      </c>
      <c r="J32" s="15">
        <v>60</v>
      </c>
      <c r="K32" s="15">
        <v>22</v>
      </c>
      <c r="L32" s="15">
        <v>17</v>
      </c>
      <c r="M32" s="79">
        <v>34.65</v>
      </c>
      <c r="N32" s="94">
        <v>34.65</v>
      </c>
      <c r="O32" s="63">
        <v>2530</v>
      </c>
      <c r="P32" s="64">
        <f>Table224578910112345678910111213141516171819202122232425262728293031323334382444546474849505152536263646566676869703456789101112[[#This Row],[PEMBULATAN]]*O32</f>
        <v>87664.5</v>
      </c>
    </row>
    <row r="33" spans="1:16" ht="24.75" customHeight="1" x14ac:dyDescent="0.2">
      <c r="A33" s="13"/>
      <c r="B33" s="73"/>
      <c r="C33" s="71" t="s">
        <v>3112</v>
      </c>
      <c r="D33" s="76" t="s">
        <v>56</v>
      </c>
      <c r="E33" s="12">
        <v>44526</v>
      </c>
      <c r="F33" s="74" t="s">
        <v>1971</v>
      </c>
      <c r="G33" s="12">
        <v>44529</v>
      </c>
      <c r="H33" s="75" t="s">
        <v>2534</v>
      </c>
      <c r="I33" s="15">
        <v>77</v>
      </c>
      <c r="J33" s="15">
        <v>57</v>
      </c>
      <c r="K33" s="15">
        <v>24</v>
      </c>
      <c r="L33" s="15">
        <v>9</v>
      </c>
      <c r="M33" s="79">
        <v>26.334</v>
      </c>
      <c r="N33" s="94">
        <v>27</v>
      </c>
      <c r="O33" s="63">
        <v>2530</v>
      </c>
      <c r="P33" s="64">
        <f>Table224578910112345678910111213141516171819202122232425262728293031323334382444546474849505152536263646566676869703456789101112[[#This Row],[PEMBULATAN]]*O33</f>
        <v>68310</v>
      </c>
    </row>
    <row r="34" spans="1:16" ht="24.75" customHeight="1" x14ac:dyDescent="0.2">
      <c r="A34" s="13"/>
      <c r="B34" s="73"/>
      <c r="C34" s="71" t="s">
        <v>3113</v>
      </c>
      <c r="D34" s="76" t="s">
        <v>56</v>
      </c>
      <c r="E34" s="12">
        <v>44526</v>
      </c>
      <c r="F34" s="74" t="s">
        <v>1971</v>
      </c>
      <c r="G34" s="12">
        <v>44529</v>
      </c>
      <c r="H34" s="75" t="s">
        <v>2534</v>
      </c>
      <c r="I34" s="15">
        <v>72</v>
      </c>
      <c r="J34" s="15">
        <v>62</v>
      </c>
      <c r="K34" s="15">
        <v>20</v>
      </c>
      <c r="L34" s="15">
        <v>5</v>
      </c>
      <c r="M34" s="79">
        <v>22.32</v>
      </c>
      <c r="N34" s="94">
        <v>23</v>
      </c>
      <c r="O34" s="63">
        <v>2530</v>
      </c>
      <c r="P34" s="64">
        <f>Table224578910112345678910111213141516171819202122232425262728293031323334382444546474849505152536263646566676869703456789101112[[#This Row],[PEMBULATAN]]*O34</f>
        <v>58190</v>
      </c>
    </row>
    <row r="35" spans="1:16" ht="24.75" customHeight="1" x14ac:dyDescent="0.2">
      <c r="A35" s="13"/>
      <c r="B35" s="73"/>
      <c r="C35" s="71" t="s">
        <v>3114</v>
      </c>
      <c r="D35" s="76" t="s">
        <v>56</v>
      </c>
      <c r="E35" s="12">
        <v>44526</v>
      </c>
      <c r="F35" s="74" t="s">
        <v>1971</v>
      </c>
      <c r="G35" s="12">
        <v>44529</v>
      </c>
      <c r="H35" s="75" t="s">
        <v>2534</v>
      </c>
      <c r="I35" s="15">
        <v>95</v>
      </c>
      <c r="J35" s="15">
        <v>50</v>
      </c>
      <c r="K35" s="15">
        <v>60</v>
      </c>
      <c r="L35" s="15">
        <v>6</v>
      </c>
      <c r="M35" s="79">
        <v>71.25</v>
      </c>
      <c r="N35" s="94">
        <v>71.25</v>
      </c>
      <c r="O35" s="63">
        <v>2530</v>
      </c>
      <c r="P35" s="64">
        <f>Table224578910112345678910111213141516171819202122232425262728293031323334382444546474849505152536263646566676869703456789101112[[#This Row],[PEMBULATAN]]*O35</f>
        <v>180262.5</v>
      </c>
    </row>
    <row r="36" spans="1:16" ht="24.75" customHeight="1" x14ac:dyDescent="0.2">
      <c r="A36" s="13"/>
      <c r="B36" s="73"/>
      <c r="C36" s="71" t="s">
        <v>3115</v>
      </c>
      <c r="D36" s="76" t="s">
        <v>56</v>
      </c>
      <c r="E36" s="12">
        <v>44526</v>
      </c>
      <c r="F36" s="74" t="s">
        <v>1971</v>
      </c>
      <c r="G36" s="12">
        <v>44529</v>
      </c>
      <c r="H36" s="75" t="s">
        <v>2534</v>
      </c>
      <c r="I36" s="15">
        <v>70</v>
      </c>
      <c r="J36" s="15">
        <v>57</v>
      </c>
      <c r="K36" s="15">
        <v>17</v>
      </c>
      <c r="L36" s="15">
        <v>6</v>
      </c>
      <c r="M36" s="79">
        <v>16.9575</v>
      </c>
      <c r="N36" s="94">
        <v>16.9575</v>
      </c>
      <c r="O36" s="63">
        <v>2530</v>
      </c>
      <c r="P36" s="64">
        <f>Table224578910112345678910111213141516171819202122232425262728293031323334382444546474849505152536263646566676869703456789101112[[#This Row],[PEMBULATAN]]*O36</f>
        <v>42902.474999999999</v>
      </c>
    </row>
    <row r="37" spans="1:16" ht="24.75" customHeight="1" x14ac:dyDescent="0.2">
      <c r="A37" s="13"/>
      <c r="B37" s="73"/>
      <c r="C37" s="71" t="s">
        <v>3116</v>
      </c>
      <c r="D37" s="76" t="s">
        <v>56</v>
      </c>
      <c r="E37" s="12">
        <v>44526</v>
      </c>
      <c r="F37" s="74" t="s">
        <v>1971</v>
      </c>
      <c r="G37" s="12">
        <v>44529</v>
      </c>
      <c r="H37" s="75" t="s">
        <v>2534</v>
      </c>
      <c r="I37" s="15">
        <v>70</v>
      </c>
      <c r="J37" s="15">
        <v>58</v>
      </c>
      <c r="K37" s="15">
        <v>25</v>
      </c>
      <c r="L37" s="15">
        <v>7</v>
      </c>
      <c r="M37" s="79">
        <v>25.375</v>
      </c>
      <c r="N37" s="94">
        <v>26</v>
      </c>
      <c r="O37" s="63">
        <v>2530</v>
      </c>
      <c r="P37" s="64">
        <f>Table224578910112345678910111213141516171819202122232425262728293031323334382444546474849505152536263646566676869703456789101112[[#This Row],[PEMBULATAN]]*O37</f>
        <v>65780</v>
      </c>
    </row>
    <row r="38" spans="1:16" ht="24.75" customHeight="1" x14ac:dyDescent="0.2">
      <c r="A38" s="13"/>
      <c r="B38" s="73"/>
      <c r="C38" s="71" t="s">
        <v>3117</v>
      </c>
      <c r="D38" s="76" t="s">
        <v>56</v>
      </c>
      <c r="E38" s="12">
        <v>44526</v>
      </c>
      <c r="F38" s="74" t="s">
        <v>1971</v>
      </c>
      <c r="G38" s="12">
        <v>44529</v>
      </c>
      <c r="H38" s="75" t="s">
        <v>2534</v>
      </c>
      <c r="I38" s="15">
        <v>50</v>
      </c>
      <c r="J38" s="15">
        <v>37</v>
      </c>
      <c r="K38" s="15">
        <v>22</v>
      </c>
      <c r="L38" s="15">
        <v>6</v>
      </c>
      <c r="M38" s="79">
        <v>10.175000000000001</v>
      </c>
      <c r="N38" s="94">
        <v>10.175000000000001</v>
      </c>
      <c r="O38" s="63">
        <v>2530</v>
      </c>
      <c r="P38" s="64">
        <f>Table224578910112345678910111213141516171819202122232425262728293031323334382444546474849505152536263646566676869703456789101112[[#This Row],[PEMBULATAN]]*O38</f>
        <v>25742.75</v>
      </c>
    </row>
    <row r="39" spans="1:16" ht="24.75" customHeight="1" x14ac:dyDescent="0.2">
      <c r="A39" s="13"/>
      <c r="B39" s="73"/>
      <c r="C39" s="71" t="s">
        <v>3118</v>
      </c>
      <c r="D39" s="76" t="s">
        <v>56</v>
      </c>
      <c r="E39" s="12">
        <v>44526</v>
      </c>
      <c r="F39" s="74" t="s">
        <v>1971</v>
      </c>
      <c r="G39" s="12">
        <v>44529</v>
      </c>
      <c r="H39" s="75" t="s">
        <v>2534</v>
      </c>
      <c r="I39" s="15">
        <v>60</v>
      </c>
      <c r="J39" s="15">
        <v>47</v>
      </c>
      <c r="K39" s="15">
        <v>22</v>
      </c>
      <c r="L39" s="15">
        <v>6</v>
      </c>
      <c r="M39" s="79">
        <v>15.51</v>
      </c>
      <c r="N39" s="94">
        <v>15.51</v>
      </c>
      <c r="O39" s="63">
        <v>2530</v>
      </c>
      <c r="P39" s="64">
        <f>Table224578910112345678910111213141516171819202122232425262728293031323334382444546474849505152536263646566676869703456789101112[[#This Row],[PEMBULATAN]]*O39</f>
        <v>39240.300000000003</v>
      </c>
    </row>
    <row r="40" spans="1:16" ht="24.75" customHeight="1" x14ac:dyDescent="0.2">
      <c r="A40" s="13"/>
      <c r="B40" s="73"/>
      <c r="C40" s="71" t="s">
        <v>3119</v>
      </c>
      <c r="D40" s="76" t="s">
        <v>56</v>
      </c>
      <c r="E40" s="12">
        <v>44526</v>
      </c>
      <c r="F40" s="74" t="s">
        <v>1971</v>
      </c>
      <c r="G40" s="12">
        <v>44529</v>
      </c>
      <c r="H40" s="75" t="s">
        <v>2534</v>
      </c>
      <c r="I40" s="15">
        <v>62</v>
      </c>
      <c r="J40" s="15">
        <v>45</v>
      </c>
      <c r="K40" s="15">
        <v>17</v>
      </c>
      <c r="L40" s="15">
        <v>7</v>
      </c>
      <c r="M40" s="79">
        <v>11.8575</v>
      </c>
      <c r="N40" s="94">
        <v>11.8575</v>
      </c>
      <c r="O40" s="63">
        <v>2530</v>
      </c>
      <c r="P40" s="64">
        <f>Table224578910112345678910111213141516171819202122232425262728293031323334382444546474849505152536263646566676869703456789101112[[#This Row],[PEMBULATAN]]*O40</f>
        <v>29999.474999999999</v>
      </c>
    </row>
    <row r="41" spans="1:16" ht="24.75" customHeight="1" x14ac:dyDescent="0.2">
      <c r="A41" s="13"/>
      <c r="B41" s="73"/>
      <c r="C41" s="71" t="s">
        <v>3120</v>
      </c>
      <c r="D41" s="76" t="s">
        <v>56</v>
      </c>
      <c r="E41" s="12">
        <v>44526</v>
      </c>
      <c r="F41" s="74" t="s">
        <v>1971</v>
      </c>
      <c r="G41" s="12">
        <v>44529</v>
      </c>
      <c r="H41" s="75" t="s">
        <v>2534</v>
      </c>
      <c r="I41" s="15">
        <v>100</v>
      </c>
      <c r="J41" s="15">
        <v>63</v>
      </c>
      <c r="K41" s="15">
        <v>27</v>
      </c>
      <c r="L41" s="15">
        <v>31</v>
      </c>
      <c r="M41" s="79">
        <v>42.524999999999999</v>
      </c>
      <c r="N41" s="94">
        <v>42.524999999999999</v>
      </c>
      <c r="O41" s="63">
        <v>2530</v>
      </c>
      <c r="P41" s="64">
        <f>Table224578910112345678910111213141516171819202122232425262728293031323334382444546474849505152536263646566676869703456789101112[[#This Row],[PEMBULATAN]]*O41</f>
        <v>107588.25</v>
      </c>
    </row>
    <row r="42" spans="1:16" ht="24.75" customHeight="1" x14ac:dyDescent="0.2">
      <c r="A42" s="13"/>
      <c r="B42" s="73"/>
      <c r="C42" s="71" t="s">
        <v>3121</v>
      </c>
      <c r="D42" s="76" t="s">
        <v>56</v>
      </c>
      <c r="E42" s="12">
        <v>44526</v>
      </c>
      <c r="F42" s="74" t="s">
        <v>1971</v>
      </c>
      <c r="G42" s="12">
        <v>44529</v>
      </c>
      <c r="H42" s="75" t="s">
        <v>2534</v>
      </c>
      <c r="I42" s="15">
        <v>68</v>
      </c>
      <c r="J42" s="15">
        <v>66</v>
      </c>
      <c r="K42" s="15">
        <v>15</v>
      </c>
      <c r="L42" s="15">
        <v>6</v>
      </c>
      <c r="M42" s="79">
        <v>16.829999999999998</v>
      </c>
      <c r="N42" s="94">
        <v>16.829999999999998</v>
      </c>
      <c r="O42" s="63">
        <v>2530</v>
      </c>
      <c r="P42" s="64">
        <f>Table224578910112345678910111213141516171819202122232425262728293031323334382444546474849505152536263646566676869703456789101112[[#This Row],[PEMBULATAN]]*O42</f>
        <v>42579.899999999994</v>
      </c>
    </row>
    <row r="43" spans="1:16" ht="24.75" customHeight="1" x14ac:dyDescent="0.2">
      <c r="A43" s="13"/>
      <c r="B43" s="73"/>
      <c r="C43" s="71" t="s">
        <v>3122</v>
      </c>
      <c r="D43" s="76" t="s">
        <v>56</v>
      </c>
      <c r="E43" s="12">
        <v>44526</v>
      </c>
      <c r="F43" s="74" t="s">
        <v>1971</v>
      </c>
      <c r="G43" s="12">
        <v>44529</v>
      </c>
      <c r="H43" s="75" t="s">
        <v>2534</v>
      </c>
      <c r="I43" s="15">
        <v>60</v>
      </c>
      <c r="J43" s="15">
        <v>40</v>
      </c>
      <c r="K43" s="15">
        <v>17</v>
      </c>
      <c r="L43" s="15">
        <v>7</v>
      </c>
      <c r="M43" s="79">
        <v>10.199999999999999</v>
      </c>
      <c r="N43" s="94">
        <v>10.199999999999999</v>
      </c>
      <c r="O43" s="63">
        <v>2530</v>
      </c>
      <c r="P43" s="64">
        <f>Table224578910112345678910111213141516171819202122232425262728293031323334382444546474849505152536263646566676869703456789101112[[#This Row],[PEMBULATAN]]*O43</f>
        <v>25806</v>
      </c>
    </row>
    <row r="44" spans="1:16" ht="24.75" customHeight="1" x14ac:dyDescent="0.2">
      <c r="A44" s="13"/>
      <c r="B44" s="73"/>
      <c r="C44" s="71" t="s">
        <v>3123</v>
      </c>
      <c r="D44" s="76" t="s">
        <v>56</v>
      </c>
      <c r="E44" s="12">
        <v>44526</v>
      </c>
      <c r="F44" s="74" t="s">
        <v>1971</v>
      </c>
      <c r="G44" s="12">
        <v>44529</v>
      </c>
      <c r="H44" s="75" t="s">
        <v>2534</v>
      </c>
      <c r="I44" s="15">
        <v>85</v>
      </c>
      <c r="J44" s="15">
        <v>57</v>
      </c>
      <c r="K44" s="15">
        <v>34</v>
      </c>
      <c r="L44" s="15">
        <v>15</v>
      </c>
      <c r="M44" s="79">
        <v>41.182499999999997</v>
      </c>
      <c r="N44" s="94">
        <v>41.182499999999997</v>
      </c>
      <c r="O44" s="63">
        <v>2530</v>
      </c>
      <c r="P44" s="64">
        <f>Table224578910112345678910111213141516171819202122232425262728293031323334382444546474849505152536263646566676869703456789101112[[#This Row],[PEMBULATAN]]*O44</f>
        <v>104191.72499999999</v>
      </c>
    </row>
    <row r="45" spans="1:16" ht="24.75" customHeight="1" x14ac:dyDescent="0.2">
      <c r="A45" s="13"/>
      <c r="B45" s="73"/>
      <c r="C45" s="71" t="s">
        <v>3124</v>
      </c>
      <c r="D45" s="76" t="s">
        <v>56</v>
      </c>
      <c r="E45" s="12">
        <v>44526</v>
      </c>
      <c r="F45" s="74" t="s">
        <v>1971</v>
      </c>
      <c r="G45" s="12">
        <v>44529</v>
      </c>
      <c r="H45" s="75" t="s">
        <v>2534</v>
      </c>
      <c r="I45" s="15">
        <v>95</v>
      </c>
      <c r="J45" s="15">
        <v>61</v>
      </c>
      <c r="K45" s="15">
        <v>24</v>
      </c>
      <c r="L45" s="15">
        <v>10</v>
      </c>
      <c r="M45" s="79">
        <v>34.770000000000003</v>
      </c>
      <c r="N45" s="94">
        <v>34.770000000000003</v>
      </c>
      <c r="O45" s="63">
        <v>2530</v>
      </c>
      <c r="P45" s="64">
        <f>Table224578910112345678910111213141516171819202122232425262728293031323334382444546474849505152536263646566676869703456789101112[[#This Row],[PEMBULATAN]]*O45</f>
        <v>87968.1</v>
      </c>
    </row>
    <row r="46" spans="1:16" ht="24.75" customHeight="1" x14ac:dyDescent="0.2">
      <c r="A46" s="13"/>
      <c r="B46" s="73"/>
      <c r="C46" s="71" t="s">
        <v>3125</v>
      </c>
      <c r="D46" s="76" t="s">
        <v>56</v>
      </c>
      <c r="E46" s="12">
        <v>44526</v>
      </c>
      <c r="F46" s="74" t="s">
        <v>1971</v>
      </c>
      <c r="G46" s="12">
        <v>44529</v>
      </c>
      <c r="H46" s="75" t="s">
        <v>2534</v>
      </c>
      <c r="I46" s="15">
        <v>70</v>
      </c>
      <c r="J46" s="15">
        <v>37</v>
      </c>
      <c r="K46" s="15">
        <v>15</v>
      </c>
      <c r="L46" s="15">
        <v>6</v>
      </c>
      <c r="M46" s="79">
        <v>9.7125000000000004</v>
      </c>
      <c r="N46" s="94">
        <v>9.7125000000000004</v>
      </c>
      <c r="O46" s="63">
        <v>2530</v>
      </c>
      <c r="P46" s="64">
        <f>Table224578910112345678910111213141516171819202122232425262728293031323334382444546474849505152536263646566676869703456789101112[[#This Row],[PEMBULATAN]]*O46</f>
        <v>24572.625</v>
      </c>
    </row>
    <row r="47" spans="1:16" ht="24.75" customHeight="1" x14ac:dyDescent="0.2">
      <c r="A47" s="13"/>
      <c r="B47" s="73"/>
      <c r="C47" s="71" t="s">
        <v>3126</v>
      </c>
      <c r="D47" s="76" t="s">
        <v>56</v>
      </c>
      <c r="E47" s="12">
        <v>44526</v>
      </c>
      <c r="F47" s="74" t="s">
        <v>1971</v>
      </c>
      <c r="G47" s="12">
        <v>44529</v>
      </c>
      <c r="H47" s="75" t="s">
        <v>2534</v>
      </c>
      <c r="I47" s="15">
        <v>88</v>
      </c>
      <c r="J47" s="15">
        <v>50</v>
      </c>
      <c r="K47" s="15">
        <v>26</v>
      </c>
      <c r="L47" s="15">
        <v>21</v>
      </c>
      <c r="M47" s="79">
        <v>28.6</v>
      </c>
      <c r="N47" s="94">
        <v>28.6</v>
      </c>
      <c r="O47" s="63">
        <v>2530</v>
      </c>
      <c r="P47" s="64">
        <f>Table224578910112345678910111213141516171819202122232425262728293031323334382444546474849505152536263646566676869703456789101112[[#This Row],[PEMBULATAN]]*O47</f>
        <v>72358</v>
      </c>
    </row>
    <row r="48" spans="1:16" ht="24.75" customHeight="1" x14ac:dyDescent="0.2">
      <c r="A48" s="13"/>
      <c r="B48" s="73"/>
      <c r="C48" s="71" t="s">
        <v>3127</v>
      </c>
      <c r="D48" s="76" t="s">
        <v>56</v>
      </c>
      <c r="E48" s="12">
        <v>44526</v>
      </c>
      <c r="F48" s="74" t="s">
        <v>1971</v>
      </c>
      <c r="G48" s="12">
        <v>44529</v>
      </c>
      <c r="H48" s="75" t="s">
        <v>2534</v>
      </c>
      <c r="I48" s="15">
        <v>84</v>
      </c>
      <c r="J48" s="15">
        <v>60</v>
      </c>
      <c r="K48" s="15">
        <v>20</v>
      </c>
      <c r="L48" s="15">
        <v>11</v>
      </c>
      <c r="M48" s="79">
        <v>25.2</v>
      </c>
      <c r="N48" s="94">
        <v>25.2</v>
      </c>
      <c r="O48" s="63">
        <v>2530</v>
      </c>
      <c r="P48" s="64">
        <f>Table224578910112345678910111213141516171819202122232425262728293031323334382444546474849505152536263646566676869703456789101112[[#This Row],[PEMBULATAN]]*O48</f>
        <v>63756</v>
      </c>
    </row>
    <row r="49" spans="1:16" ht="22.5" customHeight="1" x14ac:dyDescent="0.2">
      <c r="A49" s="116" t="s">
        <v>30</v>
      </c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8"/>
      <c r="M49" s="77">
        <f>SUBTOTAL(109,Table224578910112345678910111213141516171819202122232425262728293031323334382444546474849505152536263646566676869703456789101112[KG VOLUME])</f>
        <v>1268.0997500000001</v>
      </c>
      <c r="N49" s="67">
        <f>SUM(N3:N48)</f>
        <v>1273.886</v>
      </c>
      <c r="O49" s="119">
        <f>SUM(P3:P48)</f>
        <v>3222931.58</v>
      </c>
      <c r="P49" s="120"/>
    </row>
    <row r="50" spans="1:16" ht="18" customHeight="1" x14ac:dyDescent="0.2">
      <c r="A50" s="84"/>
      <c r="B50" s="55" t="s">
        <v>42</v>
      </c>
      <c r="C50" s="54"/>
      <c r="D50" s="56" t="s">
        <v>43</v>
      </c>
      <c r="E50" s="84"/>
      <c r="F50" s="84"/>
      <c r="G50" s="84"/>
      <c r="H50" s="84"/>
      <c r="I50" s="84"/>
      <c r="J50" s="84"/>
      <c r="K50" s="84"/>
      <c r="L50" s="84"/>
      <c r="M50" s="85"/>
      <c r="N50" s="86" t="s">
        <v>51</v>
      </c>
      <c r="O50" s="87"/>
      <c r="P50" s="87">
        <f>O49*10%</f>
        <v>322293.15800000005</v>
      </c>
    </row>
    <row r="51" spans="1:16" ht="18" customHeight="1" thickBot="1" x14ac:dyDescent="0.25">
      <c r="A51" s="84"/>
      <c r="B51" s="55"/>
      <c r="C51" s="54"/>
      <c r="D51" s="56"/>
      <c r="E51" s="84"/>
      <c r="F51" s="84"/>
      <c r="G51" s="84"/>
      <c r="H51" s="84"/>
      <c r="I51" s="84"/>
      <c r="J51" s="84"/>
      <c r="K51" s="84"/>
      <c r="L51" s="84"/>
      <c r="M51" s="85"/>
      <c r="N51" s="88" t="s">
        <v>52</v>
      </c>
      <c r="O51" s="89"/>
      <c r="P51" s="89">
        <f>O49-P50</f>
        <v>2900638.4220000003</v>
      </c>
    </row>
    <row r="52" spans="1:16" ht="18" customHeight="1" x14ac:dyDescent="0.2">
      <c r="A52" s="10"/>
      <c r="H52" s="62"/>
      <c r="N52" s="61" t="s">
        <v>31</v>
      </c>
      <c r="P52" s="68">
        <f>P51*1%</f>
        <v>29006.384220000004</v>
      </c>
    </row>
    <row r="53" spans="1:16" ht="18" customHeight="1" thickBot="1" x14ac:dyDescent="0.25">
      <c r="A53" s="10"/>
      <c r="H53" s="62"/>
      <c r="N53" s="61" t="s">
        <v>53</v>
      </c>
      <c r="P53" s="70">
        <f>P51*2%</f>
        <v>58012.768440000007</v>
      </c>
    </row>
    <row r="54" spans="1:16" ht="18" customHeight="1" x14ac:dyDescent="0.2">
      <c r="A54" s="10"/>
      <c r="H54" s="62"/>
      <c r="N54" s="65" t="s">
        <v>32</v>
      </c>
      <c r="O54" s="66"/>
      <c r="P54" s="69">
        <f>P51+P52-P53</f>
        <v>2871632.0377800004</v>
      </c>
    </row>
    <row r="56" spans="1:16" x14ac:dyDescent="0.2">
      <c r="A56" s="10"/>
      <c r="H56" s="62"/>
      <c r="P56" s="70"/>
    </row>
    <row r="57" spans="1:16" x14ac:dyDescent="0.2">
      <c r="A57" s="10"/>
      <c r="H57" s="62"/>
      <c r="O57" s="57"/>
      <c r="P57" s="70"/>
    </row>
    <row r="58" spans="1:16" s="3" customFormat="1" x14ac:dyDescent="0.25">
      <c r="A58" s="10"/>
      <c r="B58" s="2"/>
      <c r="C58" s="2"/>
      <c r="E58" s="11"/>
      <c r="H58" s="62"/>
      <c r="N58" s="14"/>
      <c r="O58" s="14"/>
      <c r="P58" s="14"/>
    </row>
    <row r="59" spans="1:16" s="3" customFormat="1" x14ac:dyDescent="0.25">
      <c r="A59" s="10"/>
      <c r="B59" s="2"/>
      <c r="C59" s="2"/>
      <c r="E59" s="11"/>
      <c r="H59" s="62"/>
      <c r="N59" s="14"/>
      <c r="O59" s="14"/>
      <c r="P59" s="14"/>
    </row>
    <row r="60" spans="1:16" s="3" customFormat="1" x14ac:dyDescent="0.25">
      <c r="A60" s="10"/>
      <c r="B60" s="2"/>
      <c r="C60" s="2"/>
      <c r="E60" s="11"/>
      <c r="H60" s="62"/>
      <c r="N60" s="14"/>
      <c r="O60" s="14"/>
      <c r="P60" s="14"/>
    </row>
    <row r="61" spans="1:16" s="3" customFormat="1" x14ac:dyDescent="0.25">
      <c r="A61" s="10"/>
      <c r="B61" s="2"/>
      <c r="C61" s="2"/>
      <c r="E61" s="11"/>
      <c r="H61" s="62"/>
      <c r="N61" s="14"/>
      <c r="O61" s="14"/>
      <c r="P61" s="14"/>
    </row>
    <row r="62" spans="1:16" s="3" customFormat="1" x14ac:dyDescent="0.25">
      <c r="A62" s="10"/>
      <c r="B62" s="2"/>
      <c r="C62" s="2"/>
      <c r="E62" s="11"/>
      <c r="H62" s="62"/>
      <c r="N62" s="14"/>
      <c r="O62" s="14"/>
      <c r="P62" s="14"/>
    </row>
    <row r="63" spans="1:16" s="3" customFormat="1" x14ac:dyDescent="0.25">
      <c r="A63" s="10"/>
      <c r="B63" s="2"/>
      <c r="C63" s="2"/>
      <c r="E63" s="11"/>
      <c r="H63" s="62"/>
      <c r="N63" s="14"/>
      <c r="O63" s="14"/>
      <c r="P63" s="14"/>
    </row>
    <row r="64" spans="1:16" s="3" customFormat="1" x14ac:dyDescent="0.25">
      <c r="A64" s="10"/>
      <c r="B64" s="2"/>
      <c r="C64" s="2"/>
      <c r="E64" s="11"/>
      <c r="H64" s="62"/>
      <c r="N64" s="14"/>
      <c r="O64" s="14"/>
      <c r="P64" s="14"/>
    </row>
    <row r="65" spans="1:16" s="3" customFormat="1" x14ac:dyDescent="0.25">
      <c r="A65" s="10"/>
      <c r="B65" s="2"/>
      <c r="C65" s="2"/>
      <c r="E65" s="11"/>
      <c r="H65" s="62"/>
      <c r="N65" s="14"/>
      <c r="O65" s="14"/>
      <c r="P65" s="14"/>
    </row>
    <row r="66" spans="1:16" s="3" customFormat="1" x14ac:dyDescent="0.25">
      <c r="A66" s="10"/>
      <c r="B66" s="2"/>
      <c r="C66" s="2"/>
      <c r="E66" s="11"/>
      <c r="H66" s="62"/>
      <c r="N66" s="14"/>
      <c r="O66" s="14"/>
      <c r="P66" s="14"/>
    </row>
    <row r="67" spans="1:16" s="3" customFormat="1" x14ac:dyDescent="0.25">
      <c r="A67" s="10"/>
      <c r="B67" s="2"/>
      <c r="C67" s="2"/>
      <c r="E67" s="11"/>
      <c r="H67" s="62"/>
      <c r="N67" s="14"/>
      <c r="O67" s="14"/>
      <c r="P67" s="14"/>
    </row>
    <row r="68" spans="1:16" s="3" customFormat="1" x14ac:dyDescent="0.25">
      <c r="A68" s="10"/>
      <c r="B68" s="2"/>
      <c r="C68" s="2"/>
      <c r="E68" s="11"/>
      <c r="H68" s="62"/>
      <c r="N68" s="14"/>
      <c r="O68" s="14"/>
      <c r="P68" s="14"/>
    </row>
    <row r="69" spans="1:16" s="3" customFormat="1" x14ac:dyDescent="0.25">
      <c r="A69" s="10"/>
      <c r="B69" s="2"/>
      <c r="C69" s="2"/>
      <c r="E69" s="11"/>
      <c r="H69" s="62"/>
      <c r="N69" s="14"/>
      <c r="O69" s="14"/>
      <c r="P69" s="14"/>
    </row>
  </sheetData>
  <mergeCells count="2">
    <mergeCell ref="A49:L49"/>
    <mergeCell ref="O49:P49"/>
  </mergeCells>
  <conditionalFormatting sqref="B3:B48">
    <cfRule type="duplicateValues" dxfId="175" priority="9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08"/>
  <sheetViews>
    <sheetView workbookViewId="0">
      <pane xSplit="7" ySplit="2" topLeftCell="H78" activePane="bottomRight" state="frozen"/>
      <selection pane="topRight" activeCell="H1" sqref="H1"/>
      <selection pane="bottomLeft" activeCell="A3" sqref="A3"/>
      <selection pane="bottomRight" activeCell="N88" sqref="N88"/>
    </sheetView>
  </sheetViews>
  <sheetFormatPr defaultRowHeight="15" x14ac:dyDescent="0.2"/>
  <cols>
    <col min="1" max="1" width="8" style="4" customWidth="1"/>
    <col min="2" max="2" width="20.140625" style="2" customWidth="1"/>
    <col min="3" max="3" width="15.28515625" style="2" customWidth="1"/>
    <col min="4" max="4" width="10.7109375" style="3" customWidth="1"/>
    <col min="5" max="5" width="8" style="11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8" t="s">
        <v>44</v>
      </c>
      <c r="B2" s="7" t="s">
        <v>7</v>
      </c>
      <c r="C2" s="7" t="s">
        <v>0</v>
      </c>
      <c r="D2" s="7" t="s">
        <v>1</v>
      </c>
      <c r="E2" s="59" t="s">
        <v>4</v>
      </c>
      <c r="F2" s="7" t="s">
        <v>3</v>
      </c>
      <c r="G2" s="7" t="s">
        <v>5</v>
      </c>
      <c r="H2" s="59" t="s">
        <v>2</v>
      </c>
      <c r="I2" s="7" t="s">
        <v>39</v>
      </c>
      <c r="J2" s="7" t="s">
        <v>40</v>
      </c>
      <c r="K2" s="7" t="s">
        <v>41</v>
      </c>
      <c r="L2" s="60" t="s">
        <v>45</v>
      </c>
      <c r="M2" s="60" t="s">
        <v>46</v>
      </c>
      <c r="N2" s="60" t="s">
        <v>6</v>
      </c>
      <c r="O2" s="60" t="s">
        <v>47</v>
      </c>
      <c r="P2" s="60" t="s">
        <v>48</v>
      </c>
    </row>
    <row r="3" spans="1:16" ht="26.25" customHeight="1" x14ac:dyDescent="0.2">
      <c r="A3" s="81">
        <v>404041</v>
      </c>
      <c r="B3" s="72" t="s">
        <v>3128</v>
      </c>
      <c r="C3" s="8" t="s">
        <v>3129</v>
      </c>
      <c r="D3" s="74" t="s">
        <v>56</v>
      </c>
      <c r="E3" s="12">
        <v>44527</v>
      </c>
      <c r="F3" s="74" t="s">
        <v>1971</v>
      </c>
      <c r="G3" s="12">
        <v>44532</v>
      </c>
      <c r="H3" s="9" t="s">
        <v>3065</v>
      </c>
      <c r="I3" s="1">
        <v>87</v>
      </c>
      <c r="J3" s="1">
        <v>55</v>
      </c>
      <c r="K3" s="1">
        <v>33</v>
      </c>
      <c r="L3" s="1">
        <v>11</v>
      </c>
      <c r="M3" s="78">
        <v>39.47625</v>
      </c>
      <c r="N3" s="94">
        <v>40</v>
      </c>
      <c r="O3" s="63">
        <v>2530</v>
      </c>
      <c r="P3" s="64">
        <f>Table22457891011234567891011121314151617181920212223242526272829303132333438244454647484950515253626364656667686970345678910111213[[#This Row],[PEMBULATAN]]*O3</f>
        <v>101200</v>
      </c>
    </row>
    <row r="4" spans="1:16" ht="26.25" customHeight="1" x14ac:dyDescent="0.2">
      <c r="A4" s="13"/>
      <c r="B4" s="73"/>
      <c r="C4" s="71" t="s">
        <v>3130</v>
      </c>
      <c r="D4" s="76" t="s">
        <v>56</v>
      </c>
      <c r="E4" s="12">
        <v>44527</v>
      </c>
      <c r="F4" s="74" t="s">
        <v>1971</v>
      </c>
      <c r="G4" s="12">
        <v>44532</v>
      </c>
      <c r="H4" s="75" t="s">
        <v>3065</v>
      </c>
      <c r="I4" s="15">
        <v>76</v>
      </c>
      <c r="J4" s="15">
        <v>62</v>
      </c>
      <c r="K4" s="15">
        <v>28</v>
      </c>
      <c r="L4" s="15">
        <v>8</v>
      </c>
      <c r="M4" s="79">
        <v>32.984000000000002</v>
      </c>
      <c r="N4" s="94">
        <v>32.984000000000002</v>
      </c>
      <c r="O4" s="63">
        <v>2530</v>
      </c>
      <c r="P4" s="64">
        <f>Table22457891011234567891011121314151617181920212223242526272829303132333438244454647484950515253626364656667686970345678910111213[[#This Row],[PEMBULATAN]]*O4</f>
        <v>83449.52</v>
      </c>
    </row>
    <row r="5" spans="1:16" ht="26.25" customHeight="1" x14ac:dyDescent="0.2">
      <c r="A5" s="13"/>
      <c r="B5" s="73"/>
      <c r="C5" s="71" t="s">
        <v>3131</v>
      </c>
      <c r="D5" s="76" t="s">
        <v>56</v>
      </c>
      <c r="E5" s="12">
        <v>44527</v>
      </c>
      <c r="F5" s="74" t="s">
        <v>1971</v>
      </c>
      <c r="G5" s="12">
        <v>44532</v>
      </c>
      <c r="H5" s="75" t="s">
        <v>3065</v>
      </c>
      <c r="I5" s="15">
        <v>63</v>
      </c>
      <c r="J5" s="15">
        <v>63</v>
      </c>
      <c r="K5" s="15">
        <v>28</v>
      </c>
      <c r="L5" s="15">
        <v>13</v>
      </c>
      <c r="M5" s="79">
        <v>27.783000000000001</v>
      </c>
      <c r="N5" s="94">
        <v>27.783000000000001</v>
      </c>
      <c r="O5" s="63">
        <v>2530</v>
      </c>
      <c r="P5" s="64">
        <f>Table22457891011234567891011121314151617181920212223242526272829303132333438244454647484950515253626364656667686970345678910111213[[#This Row],[PEMBULATAN]]*O5</f>
        <v>70290.990000000005</v>
      </c>
    </row>
    <row r="6" spans="1:16" ht="26.25" customHeight="1" x14ac:dyDescent="0.2">
      <c r="A6" s="13"/>
      <c r="B6" s="73"/>
      <c r="C6" s="71" t="s">
        <v>3132</v>
      </c>
      <c r="D6" s="76" t="s">
        <v>56</v>
      </c>
      <c r="E6" s="12">
        <v>44527</v>
      </c>
      <c r="F6" s="74" t="s">
        <v>1971</v>
      </c>
      <c r="G6" s="12">
        <v>44532</v>
      </c>
      <c r="H6" s="75" t="s">
        <v>3065</v>
      </c>
      <c r="I6" s="15">
        <v>70</v>
      </c>
      <c r="J6" s="15">
        <v>62</v>
      </c>
      <c r="K6" s="15">
        <v>40</v>
      </c>
      <c r="L6" s="15">
        <v>12</v>
      </c>
      <c r="M6" s="79">
        <v>43.4</v>
      </c>
      <c r="N6" s="94">
        <v>44</v>
      </c>
      <c r="O6" s="63">
        <v>2530</v>
      </c>
      <c r="P6" s="64">
        <f>Table22457891011234567891011121314151617181920212223242526272829303132333438244454647484950515253626364656667686970345678910111213[[#This Row],[PEMBULATAN]]*O6</f>
        <v>111320</v>
      </c>
    </row>
    <row r="7" spans="1:16" ht="26.25" customHeight="1" x14ac:dyDescent="0.2">
      <c r="A7" s="13"/>
      <c r="B7" s="73"/>
      <c r="C7" s="71" t="s">
        <v>3133</v>
      </c>
      <c r="D7" s="76" t="s">
        <v>56</v>
      </c>
      <c r="E7" s="12">
        <v>44527</v>
      </c>
      <c r="F7" s="74" t="s">
        <v>1971</v>
      </c>
      <c r="G7" s="12">
        <v>44532</v>
      </c>
      <c r="H7" s="75" t="s">
        <v>3065</v>
      </c>
      <c r="I7" s="15">
        <v>106</v>
      </c>
      <c r="J7" s="15">
        <v>12</v>
      </c>
      <c r="K7" s="15">
        <v>12</v>
      </c>
      <c r="L7" s="15">
        <v>4</v>
      </c>
      <c r="M7" s="79">
        <v>3.8159999999999998</v>
      </c>
      <c r="N7" s="94">
        <v>4</v>
      </c>
      <c r="O7" s="63">
        <v>2530</v>
      </c>
      <c r="P7" s="64">
        <f>Table22457891011234567891011121314151617181920212223242526272829303132333438244454647484950515253626364656667686970345678910111213[[#This Row],[PEMBULATAN]]*O7</f>
        <v>10120</v>
      </c>
    </row>
    <row r="8" spans="1:16" ht="26.25" customHeight="1" x14ac:dyDescent="0.2">
      <c r="A8" s="13"/>
      <c r="B8" s="73"/>
      <c r="C8" s="71" t="s">
        <v>3134</v>
      </c>
      <c r="D8" s="76" t="s">
        <v>56</v>
      </c>
      <c r="E8" s="12">
        <v>44527</v>
      </c>
      <c r="F8" s="74" t="s">
        <v>1971</v>
      </c>
      <c r="G8" s="12">
        <v>44532</v>
      </c>
      <c r="H8" s="75" t="s">
        <v>3065</v>
      </c>
      <c r="I8" s="15">
        <v>80</v>
      </c>
      <c r="J8" s="15">
        <v>63</v>
      </c>
      <c r="K8" s="15">
        <v>28</v>
      </c>
      <c r="L8" s="15">
        <v>9</v>
      </c>
      <c r="M8" s="79">
        <v>35.28</v>
      </c>
      <c r="N8" s="94">
        <v>35.28</v>
      </c>
      <c r="O8" s="63">
        <v>2530</v>
      </c>
      <c r="P8" s="64">
        <f>Table22457891011234567891011121314151617181920212223242526272829303132333438244454647484950515253626364656667686970345678910111213[[#This Row],[PEMBULATAN]]*O8</f>
        <v>89258.400000000009</v>
      </c>
    </row>
    <row r="9" spans="1:16" ht="26.25" customHeight="1" x14ac:dyDescent="0.2">
      <c r="A9" s="13"/>
      <c r="B9" s="73"/>
      <c r="C9" s="71" t="s">
        <v>3135</v>
      </c>
      <c r="D9" s="76" t="s">
        <v>56</v>
      </c>
      <c r="E9" s="12">
        <v>44527</v>
      </c>
      <c r="F9" s="74" t="s">
        <v>1971</v>
      </c>
      <c r="G9" s="12">
        <v>44532</v>
      </c>
      <c r="H9" s="75" t="s">
        <v>3065</v>
      </c>
      <c r="I9" s="15">
        <v>90</v>
      </c>
      <c r="J9" s="15">
        <v>57</v>
      </c>
      <c r="K9" s="15">
        <v>26</v>
      </c>
      <c r="L9" s="15">
        <v>8</v>
      </c>
      <c r="M9" s="79">
        <v>33.344999999999999</v>
      </c>
      <c r="N9" s="94">
        <v>34</v>
      </c>
      <c r="O9" s="63">
        <v>2530</v>
      </c>
      <c r="P9" s="64">
        <f>Table22457891011234567891011121314151617181920212223242526272829303132333438244454647484950515253626364656667686970345678910111213[[#This Row],[PEMBULATAN]]*O9</f>
        <v>86020</v>
      </c>
    </row>
    <row r="10" spans="1:16" ht="26.25" customHeight="1" x14ac:dyDescent="0.2">
      <c r="A10" s="13"/>
      <c r="B10" s="73"/>
      <c r="C10" s="71" t="s">
        <v>3136</v>
      </c>
      <c r="D10" s="76" t="s">
        <v>56</v>
      </c>
      <c r="E10" s="12">
        <v>44527</v>
      </c>
      <c r="F10" s="74" t="s">
        <v>1971</v>
      </c>
      <c r="G10" s="12">
        <v>44532</v>
      </c>
      <c r="H10" s="75" t="s">
        <v>3065</v>
      </c>
      <c r="I10" s="15">
        <v>110</v>
      </c>
      <c r="J10" s="15">
        <v>12</v>
      </c>
      <c r="K10" s="15">
        <v>8</v>
      </c>
      <c r="L10" s="15">
        <v>2</v>
      </c>
      <c r="M10" s="79">
        <v>2.64</v>
      </c>
      <c r="N10" s="94">
        <v>2.64</v>
      </c>
      <c r="O10" s="63">
        <v>2530</v>
      </c>
      <c r="P10" s="64">
        <f>Table22457891011234567891011121314151617181920212223242526272829303132333438244454647484950515253626364656667686970345678910111213[[#This Row],[PEMBULATAN]]*O10</f>
        <v>6679.2000000000007</v>
      </c>
    </row>
    <row r="11" spans="1:16" ht="26.25" customHeight="1" x14ac:dyDescent="0.2">
      <c r="A11" s="13"/>
      <c r="B11" s="73"/>
      <c r="C11" s="71" t="s">
        <v>3137</v>
      </c>
      <c r="D11" s="76" t="s">
        <v>56</v>
      </c>
      <c r="E11" s="12">
        <v>44527</v>
      </c>
      <c r="F11" s="74" t="s">
        <v>1971</v>
      </c>
      <c r="G11" s="12">
        <v>44532</v>
      </c>
      <c r="H11" s="75" t="s">
        <v>3065</v>
      </c>
      <c r="I11" s="15">
        <v>78</v>
      </c>
      <c r="J11" s="15">
        <v>50</v>
      </c>
      <c r="K11" s="15">
        <v>10</v>
      </c>
      <c r="L11" s="15">
        <v>7</v>
      </c>
      <c r="M11" s="79">
        <v>9.75</v>
      </c>
      <c r="N11" s="94">
        <v>9.75</v>
      </c>
      <c r="O11" s="63">
        <v>2530</v>
      </c>
      <c r="P11" s="64">
        <f>Table22457891011234567891011121314151617181920212223242526272829303132333438244454647484950515253626364656667686970345678910111213[[#This Row],[PEMBULATAN]]*O11</f>
        <v>24667.5</v>
      </c>
    </row>
    <row r="12" spans="1:16" ht="26.25" customHeight="1" x14ac:dyDescent="0.2">
      <c r="A12" s="13"/>
      <c r="B12" s="73"/>
      <c r="C12" s="71" t="s">
        <v>3138</v>
      </c>
      <c r="D12" s="76" t="s">
        <v>56</v>
      </c>
      <c r="E12" s="12">
        <v>44527</v>
      </c>
      <c r="F12" s="74" t="s">
        <v>1971</v>
      </c>
      <c r="G12" s="12">
        <v>44532</v>
      </c>
      <c r="H12" s="75" t="s">
        <v>3065</v>
      </c>
      <c r="I12" s="15">
        <v>86</v>
      </c>
      <c r="J12" s="15">
        <v>56</v>
      </c>
      <c r="K12" s="15">
        <v>23</v>
      </c>
      <c r="L12" s="15">
        <v>10</v>
      </c>
      <c r="M12" s="79">
        <v>27.692</v>
      </c>
      <c r="N12" s="94">
        <v>27.692</v>
      </c>
      <c r="O12" s="63">
        <v>2530</v>
      </c>
      <c r="P12" s="64">
        <f>Table22457891011234567891011121314151617181920212223242526272829303132333438244454647484950515253626364656667686970345678910111213[[#This Row],[PEMBULATAN]]*O12</f>
        <v>70060.759999999995</v>
      </c>
    </row>
    <row r="13" spans="1:16" ht="26.25" customHeight="1" x14ac:dyDescent="0.2">
      <c r="A13" s="13"/>
      <c r="B13" s="73"/>
      <c r="C13" s="71" t="s">
        <v>3139</v>
      </c>
      <c r="D13" s="76" t="s">
        <v>56</v>
      </c>
      <c r="E13" s="12">
        <v>44527</v>
      </c>
      <c r="F13" s="74" t="s">
        <v>1971</v>
      </c>
      <c r="G13" s="12">
        <v>44532</v>
      </c>
      <c r="H13" s="75" t="s">
        <v>3065</v>
      </c>
      <c r="I13" s="15">
        <v>60</v>
      </c>
      <c r="J13" s="15">
        <v>44</v>
      </c>
      <c r="K13" s="15">
        <v>10</v>
      </c>
      <c r="L13" s="15">
        <v>3</v>
      </c>
      <c r="M13" s="79">
        <v>6.6</v>
      </c>
      <c r="N13" s="94">
        <v>6.6</v>
      </c>
      <c r="O13" s="63">
        <v>2530</v>
      </c>
      <c r="P13" s="64">
        <f>Table22457891011234567891011121314151617181920212223242526272829303132333438244454647484950515253626364656667686970345678910111213[[#This Row],[PEMBULATAN]]*O13</f>
        <v>16698</v>
      </c>
    </row>
    <row r="14" spans="1:16" ht="26.25" customHeight="1" x14ac:dyDescent="0.2">
      <c r="A14" s="13"/>
      <c r="B14" s="73"/>
      <c r="C14" s="71" t="s">
        <v>3140</v>
      </c>
      <c r="D14" s="76" t="s">
        <v>56</v>
      </c>
      <c r="E14" s="12">
        <v>44527</v>
      </c>
      <c r="F14" s="74" t="s">
        <v>1971</v>
      </c>
      <c r="G14" s="12">
        <v>44532</v>
      </c>
      <c r="H14" s="75" t="s">
        <v>3065</v>
      </c>
      <c r="I14" s="15">
        <v>74</v>
      </c>
      <c r="J14" s="15">
        <v>64</v>
      </c>
      <c r="K14" s="15">
        <v>17</v>
      </c>
      <c r="L14" s="15">
        <v>9</v>
      </c>
      <c r="M14" s="79">
        <v>20.128</v>
      </c>
      <c r="N14" s="94">
        <v>20.128</v>
      </c>
      <c r="O14" s="63">
        <v>2530</v>
      </c>
      <c r="P14" s="64">
        <f>Table22457891011234567891011121314151617181920212223242526272829303132333438244454647484950515253626364656667686970345678910111213[[#This Row],[PEMBULATAN]]*O14</f>
        <v>50923.840000000004</v>
      </c>
    </row>
    <row r="15" spans="1:16" ht="26.25" customHeight="1" x14ac:dyDescent="0.2">
      <c r="A15" s="13"/>
      <c r="B15" s="73"/>
      <c r="C15" s="71" t="s">
        <v>3141</v>
      </c>
      <c r="D15" s="76" t="s">
        <v>56</v>
      </c>
      <c r="E15" s="12">
        <v>44527</v>
      </c>
      <c r="F15" s="74" t="s">
        <v>1971</v>
      </c>
      <c r="G15" s="12">
        <v>44532</v>
      </c>
      <c r="H15" s="75" t="s">
        <v>3065</v>
      </c>
      <c r="I15" s="15">
        <v>78</v>
      </c>
      <c r="J15" s="15">
        <v>63</v>
      </c>
      <c r="K15" s="15">
        <v>34</v>
      </c>
      <c r="L15" s="15">
        <v>9</v>
      </c>
      <c r="M15" s="79">
        <v>41.768999999999998</v>
      </c>
      <c r="N15" s="94">
        <v>41.768999999999998</v>
      </c>
      <c r="O15" s="63">
        <v>2530</v>
      </c>
      <c r="P15" s="64">
        <f>Table22457891011234567891011121314151617181920212223242526272829303132333438244454647484950515253626364656667686970345678910111213[[#This Row],[PEMBULATAN]]*O15</f>
        <v>105675.56999999999</v>
      </c>
    </row>
    <row r="16" spans="1:16" ht="26.25" customHeight="1" x14ac:dyDescent="0.2">
      <c r="A16" s="13"/>
      <c r="B16" s="73"/>
      <c r="C16" s="71" t="s">
        <v>3142</v>
      </c>
      <c r="D16" s="76" t="s">
        <v>56</v>
      </c>
      <c r="E16" s="12">
        <v>44527</v>
      </c>
      <c r="F16" s="74" t="s">
        <v>1971</v>
      </c>
      <c r="G16" s="12">
        <v>44532</v>
      </c>
      <c r="H16" s="75" t="s">
        <v>3065</v>
      </c>
      <c r="I16" s="15">
        <v>77</v>
      </c>
      <c r="J16" s="15">
        <v>54</v>
      </c>
      <c r="K16" s="15">
        <v>27</v>
      </c>
      <c r="L16" s="15">
        <v>4</v>
      </c>
      <c r="M16" s="79">
        <v>28.066500000000001</v>
      </c>
      <c r="N16" s="94">
        <v>28.066500000000001</v>
      </c>
      <c r="O16" s="63">
        <v>2530</v>
      </c>
      <c r="P16" s="64">
        <f>Table22457891011234567891011121314151617181920212223242526272829303132333438244454647484950515253626364656667686970345678910111213[[#This Row],[PEMBULATAN]]*O16</f>
        <v>71008.24500000001</v>
      </c>
    </row>
    <row r="17" spans="1:16" ht="26.25" customHeight="1" x14ac:dyDescent="0.2">
      <c r="A17" s="13"/>
      <c r="B17" s="73"/>
      <c r="C17" s="71" t="s">
        <v>3143</v>
      </c>
      <c r="D17" s="76" t="s">
        <v>56</v>
      </c>
      <c r="E17" s="12">
        <v>44527</v>
      </c>
      <c r="F17" s="74" t="s">
        <v>1971</v>
      </c>
      <c r="G17" s="12">
        <v>44532</v>
      </c>
      <c r="H17" s="75" t="s">
        <v>3065</v>
      </c>
      <c r="I17" s="15">
        <v>58</v>
      </c>
      <c r="J17" s="15">
        <v>45</v>
      </c>
      <c r="K17" s="15">
        <v>17</v>
      </c>
      <c r="L17" s="15">
        <v>5</v>
      </c>
      <c r="M17" s="79">
        <v>11.092499999999999</v>
      </c>
      <c r="N17" s="94">
        <v>11.092499999999999</v>
      </c>
      <c r="O17" s="63">
        <v>2530</v>
      </c>
      <c r="P17" s="64">
        <f>Table22457891011234567891011121314151617181920212223242526272829303132333438244454647484950515253626364656667686970345678910111213[[#This Row],[PEMBULATAN]]*O17</f>
        <v>28064.024999999998</v>
      </c>
    </row>
    <row r="18" spans="1:16" ht="26.25" customHeight="1" x14ac:dyDescent="0.2">
      <c r="A18" s="13"/>
      <c r="B18" s="73"/>
      <c r="C18" s="71" t="s">
        <v>3144</v>
      </c>
      <c r="D18" s="76" t="s">
        <v>56</v>
      </c>
      <c r="E18" s="12">
        <v>44527</v>
      </c>
      <c r="F18" s="74" t="s">
        <v>1971</v>
      </c>
      <c r="G18" s="12">
        <v>44532</v>
      </c>
      <c r="H18" s="75" t="s">
        <v>3065</v>
      </c>
      <c r="I18" s="15">
        <v>56</v>
      </c>
      <c r="J18" s="15">
        <v>36</v>
      </c>
      <c r="K18" s="15">
        <v>22</v>
      </c>
      <c r="L18" s="15">
        <v>5</v>
      </c>
      <c r="M18" s="79">
        <v>11.087999999999999</v>
      </c>
      <c r="N18" s="94">
        <v>11.087999999999999</v>
      </c>
      <c r="O18" s="63">
        <v>2530</v>
      </c>
      <c r="P18" s="64">
        <f>Table22457891011234567891011121314151617181920212223242526272829303132333438244454647484950515253626364656667686970345678910111213[[#This Row],[PEMBULATAN]]*O18</f>
        <v>28052.639999999999</v>
      </c>
    </row>
    <row r="19" spans="1:16" ht="26.25" customHeight="1" x14ac:dyDescent="0.2">
      <c r="A19" s="13"/>
      <c r="B19" s="73"/>
      <c r="C19" s="71" t="s">
        <v>3145</v>
      </c>
      <c r="D19" s="76" t="s">
        <v>56</v>
      </c>
      <c r="E19" s="12">
        <v>44527</v>
      </c>
      <c r="F19" s="74" t="s">
        <v>1971</v>
      </c>
      <c r="G19" s="12">
        <v>44532</v>
      </c>
      <c r="H19" s="75" t="s">
        <v>3065</v>
      </c>
      <c r="I19" s="15">
        <v>60</v>
      </c>
      <c r="J19" s="15">
        <v>44</v>
      </c>
      <c r="K19" s="15">
        <v>22</v>
      </c>
      <c r="L19" s="15">
        <v>8</v>
      </c>
      <c r="M19" s="79">
        <v>14.52</v>
      </c>
      <c r="N19" s="94">
        <v>14.52</v>
      </c>
      <c r="O19" s="63">
        <v>2530</v>
      </c>
      <c r="P19" s="64">
        <f>Table22457891011234567891011121314151617181920212223242526272829303132333438244454647484950515253626364656667686970345678910111213[[#This Row],[PEMBULATAN]]*O19</f>
        <v>36735.599999999999</v>
      </c>
    </row>
    <row r="20" spans="1:16" ht="26.25" customHeight="1" x14ac:dyDescent="0.2">
      <c r="A20" s="13"/>
      <c r="B20" s="73"/>
      <c r="C20" s="71" t="s">
        <v>3146</v>
      </c>
      <c r="D20" s="76" t="s">
        <v>56</v>
      </c>
      <c r="E20" s="12">
        <v>44527</v>
      </c>
      <c r="F20" s="74" t="s">
        <v>1971</v>
      </c>
      <c r="G20" s="12">
        <v>44532</v>
      </c>
      <c r="H20" s="75" t="s">
        <v>3065</v>
      </c>
      <c r="I20" s="15">
        <v>50</v>
      </c>
      <c r="J20" s="15">
        <v>44</v>
      </c>
      <c r="K20" s="15">
        <v>20</v>
      </c>
      <c r="L20" s="15">
        <v>4</v>
      </c>
      <c r="M20" s="79">
        <v>11</v>
      </c>
      <c r="N20" s="94">
        <v>11</v>
      </c>
      <c r="O20" s="63">
        <v>2530</v>
      </c>
      <c r="P20" s="64">
        <f>Table22457891011234567891011121314151617181920212223242526272829303132333438244454647484950515253626364656667686970345678910111213[[#This Row],[PEMBULATAN]]*O20</f>
        <v>27830</v>
      </c>
    </row>
    <row r="21" spans="1:16" ht="26.25" customHeight="1" x14ac:dyDescent="0.2">
      <c r="A21" s="13"/>
      <c r="B21" s="73"/>
      <c r="C21" s="71" t="s">
        <v>3147</v>
      </c>
      <c r="D21" s="76" t="s">
        <v>56</v>
      </c>
      <c r="E21" s="12">
        <v>44527</v>
      </c>
      <c r="F21" s="74" t="s">
        <v>1971</v>
      </c>
      <c r="G21" s="12">
        <v>44532</v>
      </c>
      <c r="H21" s="75" t="s">
        <v>3065</v>
      </c>
      <c r="I21" s="15">
        <v>37</v>
      </c>
      <c r="J21" s="15">
        <v>54</v>
      </c>
      <c r="K21" s="15">
        <v>30</v>
      </c>
      <c r="L21" s="15">
        <v>2</v>
      </c>
      <c r="M21" s="79">
        <v>14.984999999999999</v>
      </c>
      <c r="N21" s="94">
        <v>14.984999999999999</v>
      </c>
      <c r="O21" s="63">
        <v>2530</v>
      </c>
      <c r="P21" s="64">
        <f>Table22457891011234567891011121314151617181920212223242526272829303132333438244454647484950515253626364656667686970345678910111213[[#This Row],[PEMBULATAN]]*O21</f>
        <v>37912.049999999996</v>
      </c>
    </row>
    <row r="22" spans="1:16" ht="26.25" customHeight="1" x14ac:dyDescent="0.2">
      <c r="A22" s="13"/>
      <c r="B22" s="73"/>
      <c r="C22" s="71" t="s">
        <v>3148</v>
      </c>
      <c r="D22" s="76" t="s">
        <v>56</v>
      </c>
      <c r="E22" s="12">
        <v>44527</v>
      </c>
      <c r="F22" s="74" t="s">
        <v>1971</v>
      </c>
      <c r="G22" s="12">
        <v>44532</v>
      </c>
      <c r="H22" s="75" t="s">
        <v>3065</v>
      </c>
      <c r="I22" s="15">
        <v>74</v>
      </c>
      <c r="J22" s="15">
        <v>58</v>
      </c>
      <c r="K22" s="15">
        <v>37</v>
      </c>
      <c r="L22" s="15">
        <v>12</v>
      </c>
      <c r="M22" s="79">
        <v>39.701000000000001</v>
      </c>
      <c r="N22" s="94">
        <v>39.701000000000001</v>
      </c>
      <c r="O22" s="63">
        <v>2530</v>
      </c>
      <c r="P22" s="64">
        <f>Table22457891011234567891011121314151617181920212223242526272829303132333438244454647484950515253626364656667686970345678910111213[[#This Row],[PEMBULATAN]]*O22</f>
        <v>100443.53</v>
      </c>
    </row>
    <row r="23" spans="1:16" ht="26.25" customHeight="1" x14ac:dyDescent="0.2">
      <c r="A23" s="13"/>
      <c r="B23" s="73"/>
      <c r="C23" s="71" t="s">
        <v>3149</v>
      </c>
      <c r="D23" s="76" t="s">
        <v>56</v>
      </c>
      <c r="E23" s="12">
        <v>44527</v>
      </c>
      <c r="F23" s="74" t="s">
        <v>1971</v>
      </c>
      <c r="G23" s="12">
        <v>44532</v>
      </c>
      <c r="H23" s="75" t="s">
        <v>3065</v>
      </c>
      <c r="I23" s="15">
        <v>66</v>
      </c>
      <c r="J23" s="15">
        <v>45</v>
      </c>
      <c r="K23" s="15">
        <v>20</v>
      </c>
      <c r="L23" s="15">
        <v>5</v>
      </c>
      <c r="M23" s="79">
        <v>14.85</v>
      </c>
      <c r="N23" s="94">
        <v>14.85</v>
      </c>
      <c r="O23" s="63">
        <v>2530</v>
      </c>
      <c r="P23" s="64">
        <f>Table22457891011234567891011121314151617181920212223242526272829303132333438244454647484950515253626364656667686970345678910111213[[#This Row],[PEMBULATAN]]*O23</f>
        <v>37570.5</v>
      </c>
    </row>
    <row r="24" spans="1:16" ht="26.25" customHeight="1" x14ac:dyDescent="0.2">
      <c r="A24" s="13"/>
      <c r="B24" s="73"/>
      <c r="C24" s="71" t="s">
        <v>3150</v>
      </c>
      <c r="D24" s="76" t="s">
        <v>56</v>
      </c>
      <c r="E24" s="12">
        <v>44527</v>
      </c>
      <c r="F24" s="74" t="s">
        <v>1971</v>
      </c>
      <c r="G24" s="12">
        <v>44532</v>
      </c>
      <c r="H24" s="75" t="s">
        <v>3065</v>
      </c>
      <c r="I24" s="15">
        <v>88</v>
      </c>
      <c r="J24" s="15">
        <v>60</v>
      </c>
      <c r="K24" s="15">
        <v>17</v>
      </c>
      <c r="L24" s="15">
        <v>8</v>
      </c>
      <c r="M24" s="79">
        <v>22.44</v>
      </c>
      <c r="N24" s="94">
        <v>23</v>
      </c>
      <c r="O24" s="63">
        <v>2530</v>
      </c>
      <c r="P24" s="64">
        <f>Table22457891011234567891011121314151617181920212223242526272829303132333438244454647484950515253626364656667686970345678910111213[[#This Row],[PEMBULATAN]]*O24</f>
        <v>58190</v>
      </c>
    </row>
    <row r="25" spans="1:16" ht="26.25" customHeight="1" x14ac:dyDescent="0.2">
      <c r="A25" s="13"/>
      <c r="B25" s="73"/>
      <c r="C25" s="71" t="s">
        <v>3151</v>
      </c>
      <c r="D25" s="76" t="s">
        <v>56</v>
      </c>
      <c r="E25" s="12">
        <v>44527</v>
      </c>
      <c r="F25" s="74" t="s">
        <v>1971</v>
      </c>
      <c r="G25" s="12">
        <v>44532</v>
      </c>
      <c r="H25" s="75" t="s">
        <v>3065</v>
      </c>
      <c r="I25" s="15">
        <v>70</v>
      </c>
      <c r="J25" s="15">
        <v>47</v>
      </c>
      <c r="K25" s="15">
        <v>47</v>
      </c>
      <c r="L25" s="15">
        <v>6</v>
      </c>
      <c r="M25" s="79">
        <v>38.657499999999999</v>
      </c>
      <c r="N25" s="94">
        <v>38.657499999999999</v>
      </c>
      <c r="O25" s="63">
        <v>2530</v>
      </c>
      <c r="P25" s="64">
        <f>Table22457891011234567891011121314151617181920212223242526272829303132333438244454647484950515253626364656667686970345678910111213[[#This Row],[PEMBULATAN]]*O25</f>
        <v>97803.474999999991</v>
      </c>
    </row>
    <row r="26" spans="1:16" ht="26.25" customHeight="1" x14ac:dyDescent="0.2">
      <c r="A26" s="13"/>
      <c r="B26" s="73"/>
      <c r="C26" s="71" t="s">
        <v>3152</v>
      </c>
      <c r="D26" s="76" t="s">
        <v>56</v>
      </c>
      <c r="E26" s="12">
        <v>44527</v>
      </c>
      <c r="F26" s="74" t="s">
        <v>1971</v>
      </c>
      <c r="G26" s="12">
        <v>44532</v>
      </c>
      <c r="H26" s="75" t="s">
        <v>3065</v>
      </c>
      <c r="I26" s="15">
        <v>51</v>
      </c>
      <c r="J26" s="15">
        <v>45</v>
      </c>
      <c r="K26" s="15">
        <v>22</v>
      </c>
      <c r="L26" s="15">
        <v>4</v>
      </c>
      <c r="M26" s="79">
        <v>12.6225</v>
      </c>
      <c r="N26" s="94">
        <v>12.6225</v>
      </c>
      <c r="O26" s="63">
        <v>2530</v>
      </c>
      <c r="P26" s="64">
        <f>Table22457891011234567891011121314151617181920212223242526272829303132333438244454647484950515253626364656667686970345678910111213[[#This Row],[PEMBULATAN]]*O26</f>
        <v>31934.925000000003</v>
      </c>
    </row>
    <row r="27" spans="1:16" ht="26.25" customHeight="1" x14ac:dyDescent="0.2">
      <c r="A27" s="13"/>
      <c r="B27" s="73"/>
      <c r="C27" s="71" t="s">
        <v>3153</v>
      </c>
      <c r="D27" s="76" t="s">
        <v>56</v>
      </c>
      <c r="E27" s="12">
        <v>44527</v>
      </c>
      <c r="F27" s="74" t="s">
        <v>1971</v>
      </c>
      <c r="G27" s="12">
        <v>44532</v>
      </c>
      <c r="H27" s="75" t="s">
        <v>3065</v>
      </c>
      <c r="I27" s="15">
        <v>87</v>
      </c>
      <c r="J27" s="15">
        <v>15</v>
      </c>
      <c r="K27" s="15">
        <v>15</v>
      </c>
      <c r="L27" s="15">
        <v>3</v>
      </c>
      <c r="M27" s="79">
        <v>4.8937499999999998</v>
      </c>
      <c r="N27" s="94">
        <v>4.8937499999999998</v>
      </c>
      <c r="O27" s="63">
        <v>2530</v>
      </c>
      <c r="P27" s="64">
        <f>Table22457891011234567891011121314151617181920212223242526272829303132333438244454647484950515253626364656667686970345678910111213[[#This Row],[PEMBULATAN]]*O27</f>
        <v>12381.1875</v>
      </c>
    </row>
    <row r="28" spans="1:16" ht="26.25" customHeight="1" x14ac:dyDescent="0.2">
      <c r="A28" s="13"/>
      <c r="B28" s="73"/>
      <c r="C28" s="71" t="s">
        <v>3154</v>
      </c>
      <c r="D28" s="76" t="s">
        <v>56</v>
      </c>
      <c r="E28" s="12">
        <v>44527</v>
      </c>
      <c r="F28" s="74" t="s">
        <v>1971</v>
      </c>
      <c r="G28" s="12">
        <v>44532</v>
      </c>
      <c r="H28" s="75" t="s">
        <v>3065</v>
      </c>
      <c r="I28" s="15">
        <v>92</v>
      </c>
      <c r="J28" s="15">
        <v>56</v>
      </c>
      <c r="K28" s="15">
        <v>44</v>
      </c>
      <c r="L28" s="15">
        <v>15</v>
      </c>
      <c r="M28" s="79">
        <v>56.671999999999997</v>
      </c>
      <c r="N28" s="94">
        <v>56.671999999999997</v>
      </c>
      <c r="O28" s="63">
        <v>2530</v>
      </c>
      <c r="P28" s="64">
        <f>Table22457891011234567891011121314151617181920212223242526272829303132333438244454647484950515253626364656667686970345678910111213[[#This Row],[PEMBULATAN]]*O28</f>
        <v>143380.16</v>
      </c>
    </row>
    <row r="29" spans="1:16" ht="26.25" customHeight="1" x14ac:dyDescent="0.2">
      <c r="A29" s="13"/>
      <c r="B29" s="73"/>
      <c r="C29" s="71" t="s">
        <v>3155</v>
      </c>
      <c r="D29" s="76" t="s">
        <v>56</v>
      </c>
      <c r="E29" s="12">
        <v>44527</v>
      </c>
      <c r="F29" s="74" t="s">
        <v>1971</v>
      </c>
      <c r="G29" s="12">
        <v>44532</v>
      </c>
      <c r="H29" s="75" t="s">
        <v>3065</v>
      </c>
      <c r="I29" s="15">
        <v>90</v>
      </c>
      <c r="J29" s="15">
        <v>63</v>
      </c>
      <c r="K29" s="15">
        <v>26</v>
      </c>
      <c r="L29" s="15">
        <v>14</v>
      </c>
      <c r="M29" s="79">
        <v>36.854999999999997</v>
      </c>
      <c r="N29" s="94">
        <v>36.854999999999997</v>
      </c>
      <c r="O29" s="63">
        <v>2530</v>
      </c>
      <c r="P29" s="64">
        <f>Table22457891011234567891011121314151617181920212223242526272829303132333438244454647484950515253626364656667686970345678910111213[[#This Row],[PEMBULATAN]]*O29</f>
        <v>93243.15</v>
      </c>
    </row>
    <row r="30" spans="1:16" ht="26.25" customHeight="1" x14ac:dyDescent="0.2">
      <c r="A30" s="13"/>
      <c r="B30" s="73"/>
      <c r="C30" s="71" t="s">
        <v>3156</v>
      </c>
      <c r="D30" s="76" t="s">
        <v>56</v>
      </c>
      <c r="E30" s="12">
        <v>44527</v>
      </c>
      <c r="F30" s="74" t="s">
        <v>1971</v>
      </c>
      <c r="G30" s="12">
        <v>44532</v>
      </c>
      <c r="H30" s="75" t="s">
        <v>3065</v>
      </c>
      <c r="I30" s="15">
        <v>58</v>
      </c>
      <c r="J30" s="15">
        <v>45</v>
      </c>
      <c r="K30" s="15">
        <v>35</v>
      </c>
      <c r="L30" s="15">
        <v>1</v>
      </c>
      <c r="M30" s="79">
        <v>22.837499999999999</v>
      </c>
      <c r="N30" s="94">
        <v>22.837499999999999</v>
      </c>
      <c r="O30" s="63">
        <v>2530</v>
      </c>
      <c r="P30" s="64">
        <f>Table22457891011234567891011121314151617181920212223242526272829303132333438244454647484950515253626364656667686970345678910111213[[#This Row],[PEMBULATAN]]*O30</f>
        <v>57778.875</v>
      </c>
    </row>
    <row r="31" spans="1:16" ht="26.25" customHeight="1" x14ac:dyDescent="0.2">
      <c r="A31" s="13"/>
      <c r="B31" s="73"/>
      <c r="C31" s="71" t="s">
        <v>3157</v>
      </c>
      <c r="D31" s="76" t="s">
        <v>56</v>
      </c>
      <c r="E31" s="12">
        <v>44527</v>
      </c>
      <c r="F31" s="74" t="s">
        <v>1971</v>
      </c>
      <c r="G31" s="12">
        <v>44532</v>
      </c>
      <c r="H31" s="75" t="s">
        <v>3065</v>
      </c>
      <c r="I31" s="15">
        <v>66</v>
      </c>
      <c r="J31" s="15">
        <v>54</v>
      </c>
      <c r="K31" s="15">
        <v>20</v>
      </c>
      <c r="L31" s="15">
        <v>6</v>
      </c>
      <c r="M31" s="79">
        <v>17.82</v>
      </c>
      <c r="N31" s="94">
        <v>17.82</v>
      </c>
      <c r="O31" s="63">
        <v>2530</v>
      </c>
      <c r="P31" s="64">
        <f>Table22457891011234567891011121314151617181920212223242526272829303132333438244454647484950515253626364656667686970345678910111213[[#This Row],[PEMBULATAN]]*O31</f>
        <v>45084.6</v>
      </c>
    </row>
    <row r="32" spans="1:16" ht="26.25" customHeight="1" x14ac:dyDescent="0.2">
      <c r="A32" s="13"/>
      <c r="B32" s="73"/>
      <c r="C32" s="71" t="s">
        <v>3158</v>
      </c>
      <c r="D32" s="76" t="s">
        <v>56</v>
      </c>
      <c r="E32" s="12">
        <v>44527</v>
      </c>
      <c r="F32" s="74" t="s">
        <v>1971</v>
      </c>
      <c r="G32" s="12">
        <v>44532</v>
      </c>
      <c r="H32" s="75" t="s">
        <v>3065</v>
      </c>
      <c r="I32" s="15">
        <v>96</v>
      </c>
      <c r="J32" s="15">
        <v>60</v>
      </c>
      <c r="K32" s="15">
        <v>26</v>
      </c>
      <c r="L32" s="15">
        <v>10</v>
      </c>
      <c r="M32" s="79">
        <v>37.44</v>
      </c>
      <c r="N32" s="94">
        <v>38</v>
      </c>
      <c r="O32" s="63">
        <v>2530</v>
      </c>
      <c r="P32" s="64">
        <f>Table22457891011234567891011121314151617181920212223242526272829303132333438244454647484950515253626364656667686970345678910111213[[#This Row],[PEMBULATAN]]*O32</f>
        <v>96140</v>
      </c>
    </row>
    <row r="33" spans="1:16" ht="26.25" customHeight="1" x14ac:dyDescent="0.2">
      <c r="A33" s="13"/>
      <c r="B33" s="73"/>
      <c r="C33" s="71" t="s">
        <v>3159</v>
      </c>
      <c r="D33" s="76" t="s">
        <v>56</v>
      </c>
      <c r="E33" s="12">
        <v>44527</v>
      </c>
      <c r="F33" s="74" t="s">
        <v>1971</v>
      </c>
      <c r="G33" s="12">
        <v>44532</v>
      </c>
      <c r="H33" s="75" t="s">
        <v>3065</v>
      </c>
      <c r="I33" s="15">
        <v>68</v>
      </c>
      <c r="J33" s="15">
        <v>60</v>
      </c>
      <c r="K33" s="15">
        <v>30</v>
      </c>
      <c r="L33" s="15">
        <v>8</v>
      </c>
      <c r="M33" s="79">
        <v>30.6</v>
      </c>
      <c r="N33" s="94">
        <v>30.6</v>
      </c>
      <c r="O33" s="63">
        <v>2530</v>
      </c>
      <c r="P33" s="64">
        <f>Table22457891011234567891011121314151617181920212223242526272829303132333438244454647484950515253626364656667686970345678910111213[[#This Row],[PEMBULATAN]]*O33</f>
        <v>77418</v>
      </c>
    </row>
    <row r="34" spans="1:16" ht="26.25" customHeight="1" x14ac:dyDescent="0.2">
      <c r="A34" s="13"/>
      <c r="B34" s="73"/>
      <c r="C34" s="71" t="s">
        <v>3160</v>
      </c>
      <c r="D34" s="76" t="s">
        <v>56</v>
      </c>
      <c r="E34" s="12">
        <v>44527</v>
      </c>
      <c r="F34" s="74" t="s">
        <v>1971</v>
      </c>
      <c r="G34" s="12">
        <v>44532</v>
      </c>
      <c r="H34" s="75" t="s">
        <v>3065</v>
      </c>
      <c r="I34" s="15">
        <v>67</v>
      </c>
      <c r="J34" s="15">
        <v>50</v>
      </c>
      <c r="K34" s="15">
        <v>10</v>
      </c>
      <c r="L34" s="15">
        <v>4</v>
      </c>
      <c r="M34" s="79">
        <v>8.375</v>
      </c>
      <c r="N34" s="94">
        <v>9</v>
      </c>
      <c r="O34" s="63">
        <v>2530</v>
      </c>
      <c r="P34" s="64">
        <f>Table22457891011234567891011121314151617181920212223242526272829303132333438244454647484950515253626364656667686970345678910111213[[#This Row],[PEMBULATAN]]*O34</f>
        <v>22770</v>
      </c>
    </row>
    <row r="35" spans="1:16" ht="26.25" customHeight="1" x14ac:dyDescent="0.2">
      <c r="A35" s="13"/>
      <c r="B35" s="73"/>
      <c r="C35" s="71" t="s">
        <v>3161</v>
      </c>
      <c r="D35" s="76" t="s">
        <v>56</v>
      </c>
      <c r="E35" s="12">
        <v>44527</v>
      </c>
      <c r="F35" s="74" t="s">
        <v>1971</v>
      </c>
      <c r="G35" s="12">
        <v>44532</v>
      </c>
      <c r="H35" s="75" t="s">
        <v>3065</v>
      </c>
      <c r="I35" s="15">
        <v>95</v>
      </c>
      <c r="J35" s="15">
        <v>60</v>
      </c>
      <c r="K35" s="15">
        <v>27</v>
      </c>
      <c r="L35" s="15">
        <v>8</v>
      </c>
      <c r="M35" s="79">
        <v>38.475000000000001</v>
      </c>
      <c r="N35" s="94">
        <v>39</v>
      </c>
      <c r="O35" s="63">
        <v>2530</v>
      </c>
      <c r="P35" s="64">
        <f>Table22457891011234567891011121314151617181920212223242526272829303132333438244454647484950515253626364656667686970345678910111213[[#This Row],[PEMBULATAN]]*O35</f>
        <v>98670</v>
      </c>
    </row>
    <row r="36" spans="1:16" ht="26.25" customHeight="1" x14ac:dyDescent="0.2">
      <c r="A36" s="13"/>
      <c r="B36" s="73"/>
      <c r="C36" s="71" t="s">
        <v>3162</v>
      </c>
      <c r="D36" s="76" t="s">
        <v>56</v>
      </c>
      <c r="E36" s="12">
        <v>44527</v>
      </c>
      <c r="F36" s="74" t="s">
        <v>1971</v>
      </c>
      <c r="G36" s="12">
        <v>44532</v>
      </c>
      <c r="H36" s="75" t="s">
        <v>3065</v>
      </c>
      <c r="I36" s="15">
        <v>100</v>
      </c>
      <c r="J36" s="15">
        <v>27</v>
      </c>
      <c r="K36" s="15">
        <v>30</v>
      </c>
      <c r="L36" s="15">
        <v>27</v>
      </c>
      <c r="M36" s="79">
        <v>20.25</v>
      </c>
      <c r="N36" s="94">
        <v>27</v>
      </c>
      <c r="O36" s="63">
        <v>2530</v>
      </c>
      <c r="P36" s="64">
        <f>Table22457891011234567891011121314151617181920212223242526272829303132333438244454647484950515253626364656667686970345678910111213[[#This Row],[PEMBULATAN]]*O36</f>
        <v>68310</v>
      </c>
    </row>
    <row r="37" spans="1:16" ht="26.25" customHeight="1" x14ac:dyDescent="0.2">
      <c r="A37" s="13"/>
      <c r="B37" s="73"/>
      <c r="C37" s="71" t="s">
        <v>3163</v>
      </c>
      <c r="D37" s="76" t="s">
        <v>56</v>
      </c>
      <c r="E37" s="12">
        <v>44527</v>
      </c>
      <c r="F37" s="74" t="s">
        <v>1971</v>
      </c>
      <c r="G37" s="12">
        <v>44532</v>
      </c>
      <c r="H37" s="75" t="s">
        <v>3065</v>
      </c>
      <c r="I37" s="15">
        <v>58</v>
      </c>
      <c r="J37" s="15">
        <v>35</v>
      </c>
      <c r="K37" s="15">
        <v>35</v>
      </c>
      <c r="L37" s="15">
        <v>12</v>
      </c>
      <c r="M37" s="79">
        <v>17.762499999999999</v>
      </c>
      <c r="N37" s="94">
        <v>17.762499999999999</v>
      </c>
      <c r="O37" s="63">
        <v>2530</v>
      </c>
      <c r="P37" s="64">
        <f>Table22457891011234567891011121314151617181920212223242526272829303132333438244454647484950515253626364656667686970345678910111213[[#This Row],[PEMBULATAN]]*O37</f>
        <v>44939.125</v>
      </c>
    </row>
    <row r="38" spans="1:16" ht="26.25" customHeight="1" x14ac:dyDescent="0.2">
      <c r="A38" s="13"/>
      <c r="B38" s="73"/>
      <c r="C38" s="71" t="s">
        <v>3164</v>
      </c>
      <c r="D38" s="76" t="s">
        <v>56</v>
      </c>
      <c r="E38" s="12">
        <v>44527</v>
      </c>
      <c r="F38" s="74" t="s">
        <v>1971</v>
      </c>
      <c r="G38" s="12">
        <v>44532</v>
      </c>
      <c r="H38" s="75" t="s">
        <v>3065</v>
      </c>
      <c r="I38" s="15">
        <v>55</v>
      </c>
      <c r="J38" s="15">
        <v>32</v>
      </c>
      <c r="K38" s="15">
        <v>20</v>
      </c>
      <c r="L38" s="15">
        <v>3</v>
      </c>
      <c r="M38" s="79">
        <v>8.8000000000000007</v>
      </c>
      <c r="N38" s="94">
        <v>8.8000000000000007</v>
      </c>
      <c r="O38" s="63">
        <v>2530</v>
      </c>
      <c r="P38" s="64">
        <f>Table22457891011234567891011121314151617181920212223242526272829303132333438244454647484950515253626364656667686970345678910111213[[#This Row],[PEMBULATAN]]*O38</f>
        <v>22264</v>
      </c>
    </row>
    <row r="39" spans="1:16" ht="26.25" customHeight="1" x14ac:dyDescent="0.2">
      <c r="A39" s="13"/>
      <c r="B39" s="73"/>
      <c r="C39" s="71" t="s">
        <v>3165</v>
      </c>
      <c r="D39" s="76" t="s">
        <v>56</v>
      </c>
      <c r="E39" s="12">
        <v>44527</v>
      </c>
      <c r="F39" s="74" t="s">
        <v>1971</v>
      </c>
      <c r="G39" s="12">
        <v>44532</v>
      </c>
      <c r="H39" s="75" t="s">
        <v>3065</v>
      </c>
      <c r="I39" s="15">
        <v>105</v>
      </c>
      <c r="J39" s="15">
        <v>60</v>
      </c>
      <c r="K39" s="15">
        <v>33</v>
      </c>
      <c r="L39" s="15">
        <v>9</v>
      </c>
      <c r="M39" s="79">
        <v>51.975000000000001</v>
      </c>
      <c r="N39" s="94">
        <v>51.975000000000001</v>
      </c>
      <c r="O39" s="63">
        <v>2530</v>
      </c>
      <c r="P39" s="64">
        <f>Table22457891011234567891011121314151617181920212223242526272829303132333438244454647484950515253626364656667686970345678910111213[[#This Row],[PEMBULATAN]]*O39</f>
        <v>131496.75</v>
      </c>
    </row>
    <row r="40" spans="1:16" ht="26.25" customHeight="1" x14ac:dyDescent="0.2">
      <c r="A40" s="13"/>
      <c r="B40" s="73"/>
      <c r="C40" s="71" t="s">
        <v>3166</v>
      </c>
      <c r="D40" s="76" t="s">
        <v>56</v>
      </c>
      <c r="E40" s="12">
        <v>44527</v>
      </c>
      <c r="F40" s="74" t="s">
        <v>1971</v>
      </c>
      <c r="G40" s="12">
        <v>44532</v>
      </c>
      <c r="H40" s="75" t="s">
        <v>3065</v>
      </c>
      <c r="I40" s="15">
        <v>55</v>
      </c>
      <c r="J40" s="15">
        <v>38</v>
      </c>
      <c r="K40" s="15">
        <v>38</v>
      </c>
      <c r="L40" s="15">
        <v>15</v>
      </c>
      <c r="M40" s="79">
        <v>19.855</v>
      </c>
      <c r="N40" s="94">
        <v>19.855</v>
      </c>
      <c r="O40" s="63">
        <v>2530</v>
      </c>
      <c r="P40" s="64">
        <f>Table22457891011234567891011121314151617181920212223242526272829303132333438244454647484950515253626364656667686970345678910111213[[#This Row],[PEMBULATAN]]*O40</f>
        <v>50233.15</v>
      </c>
    </row>
    <row r="41" spans="1:16" ht="26.25" customHeight="1" x14ac:dyDescent="0.2">
      <c r="A41" s="13"/>
      <c r="B41" s="73"/>
      <c r="C41" s="71" t="s">
        <v>3167</v>
      </c>
      <c r="D41" s="76" t="s">
        <v>56</v>
      </c>
      <c r="E41" s="12">
        <v>44527</v>
      </c>
      <c r="F41" s="74" t="s">
        <v>1971</v>
      </c>
      <c r="G41" s="12">
        <v>44532</v>
      </c>
      <c r="H41" s="75" t="s">
        <v>3065</v>
      </c>
      <c r="I41" s="15">
        <v>47</v>
      </c>
      <c r="J41" s="15">
        <v>45</v>
      </c>
      <c r="K41" s="15">
        <v>30</v>
      </c>
      <c r="L41" s="15">
        <v>1</v>
      </c>
      <c r="M41" s="79">
        <v>15.862500000000001</v>
      </c>
      <c r="N41" s="94">
        <v>15.862500000000001</v>
      </c>
      <c r="O41" s="63">
        <v>2530</v>
      </c>
      <c r="P41" s="64">
        <f>Table22457891011234567891011121314151617181920212223242526272829303132333438244454647484950515253626364656667686970345678910111213[[#This Row],[PEMBULATAN]]*O41</f>
        <v>40132.125</v>
      </c>
    </row>
    <row r="42" spans="1:16" ht="26.25" customHeight="1" x14ac:dyDescent="0.2">
      <c r="A42" s="13"/>
      <c r="B42" s="73"/>
      <c r="C42" s="71" t="s">
        <v>3168</v>
      </c>
      <c r="D42" s="76" t="s">
        <v>56</v>
      </c>
      <c r="E42" s="12">
        <v>44527</v>
      </c>
      <c r="F42" s="74" t="s">
        <v>1971</v>
      </c>
      <c r="G42" s="12">
        <v>44532</v>
      </c>
      <c r="H42" s="75" t="s">
        <v>3065</v>
      </c>
      <c r="I42" s="15">
        <v>80</v>
      </c>
      <c r="J42" s="15">
        <v>55</v>
      </c>
      <c r="K42" s="15">
        <v>30</v>
      </c>
      <c r="L42" s="15">
        <v>15</v>
      </c>
      <c r="M42" s="79">
        <v>33</v>
      </c>
      <c r="N42" s="94">
        <v>33</v>
      </c>
      <c r="O42" s="63">
        <v>2530</v>
      </c>
      <c r="P42" s="64">
        <f>Table22457891011234567891011121314151617181920212223242526272829303132333438244454647484950515253626364656667686970345678910111213[[#This Row],[PEMBULATAN]]*O42</f>
        <v>83490</v>
      </c>
    </row>
    <row r="43" spans="1:16" ht="26.25" customHeight="1" x14ac:dyDescent="0.2">
      <c r="A43" s="13"/>
      <c r="B43" s="73"/>
      <c r="C43" s="71" t="s">
        <v>3169</v>
      </c>
      <c r="D43" s="76" t="s">
        <v>56</v>
      </c>
      <c r="E43" s="12">
        <v>44527</v>
      </c>
      <c r="F43" s="74" t="s">
        <v>1971</v>
      </c>
      <c r="G43" s="12">
        <v>44532</v>
      </c>
      <c r="H43" s="75" t="s">
        <v>3065</v>
      </c>
      <c r="I43" s="15">
        <v>62</v>
      </c>
      <c r="J43" s="15">
        <v>60</v>
      </c>
      <c r="K43" s="15">
        <v>47</v>
      </c>
      <c r="L43" s="15">
        <v>13</v>
      </c>
      <c r="M43" s="79">
        <v>43.71</v>
      </c>
      <c r="N43" s="94">
        <v>43.71</v>
      </c>
      <c r="O43" s="63">
        <v>2530</v>
      </c>
      <c r="P43" s="64">
        <f>Table22457891011234567891011121314151617181920212223242526272829303132333438244454647484950515253626364656667686970345678910111213[[#This Row],[PEMBULATAN]]*O43</f>
        <v>110586.3</v>
      </c>
    </row>
    <row r="44" spans="1:16" ht="26.25" customHeight="1" x14ac:dyDescent="0.2">
      <c r="A44" s="13"/>
      <c r="B44" s="73"/>
      <c r="C44" s="71" t="s">
        <v>3170</v>
      </c>
      <c r="D44" s="76" t="s">
        <v>56</v>
      </c>
      <c r="E44" s="12">
        <v>44527</v>
      </c>
      <c r="F44" s="74" t="s">
        <v>1971</v>
      </c>
      <c r="G44" s="12">
        <v>44532</v>
      </c>
      <c r="H44" s="75" t="s">
        <v>3065</v>
      </c>
      <c r="I44" s="15">
        <v>93</v>
      </c>
      <c r="J44" s="15">
        <v>53</v>
      </c>
      <c r="K44" s="15">
        <v>30</v>
      </c>
      <c r="L44" s="15">
        <v>10</v>
      </c>
      <c r="M44" s="79">
        <v>36.967500000000001</v>
      </c>
      <c r="N44" s="94">
        <v>36.967500000000001</v>
      </c>
      <c r="O44" s="63">
        <v>2530</v>
      </c>
      <c r="P44" s="64">
        <f>Table22457891011234567891011121314151617181920212223242526272829303132333438244454647484950515253626364656667686970345678910111213[[#This Row],[PEMBULATAN]]*O44</f>
        <v>93527.775000000009</v>
      </c>
    </row>
    <row r="45" spans="1:16" ht="26.25" customHeight="1" x14ac:dyDescent="0.2">
      <c r="A45" s="13"/>
      <c r="B45" s="73"/>
      <c r="C45" s="71" t="s">
        <v>3171</v>
      </c>
      <c r="D45" s="76" t="s">
        <v>56</v>
      </c>
      <c r="E45" s="12">
        <v>44527</v>
      </c>
      <c r="F45" s="74" t="s">
        <v>1971</v>
      </c>
      <c r="G45" s="12">
        <v>44532</v>
      </c>
      <c r="H45" s="75" t="s">
        <v>3065</v>
      </c>
      <c r="I45" s="15">
        <v>57</v>
      </c>
      <c r="J45" s="15">
        <v>45</v>
      </c>
      <c r="K45" s="15">
        <v>18</v>
      </c>
      <c r="L45" s="15">
        <v>5</v>
      </c>
      <c r="M45" s="79">
        <v>11.5425</v>
      </c>
      <c r="N45" s="94">
        <v>11.5425</v>
      </c>
      <c r="O45" s="63">
        <v>2530</v>
      </c>
      <c r="P45" s="64">
        <f>Table22457891011234567891011121314151617181920212223242526272829303132333438244454647484950515253626364656667686970345678910111213[[#This Row],[PEMBULATAN]]*O45</f>
        <v>29202.525000000001</v>
      </c>
    </row>
    <row r="46" spans="1:16" ht="26.25" customHeight="1" x14ac:dyDescent="0.2">
      <c r="A46" s="13"/>
      <c r="B46" s="73"/>
      <c r="C46" s="71" t="s">
        <v>3172</v>
      </c>
      <c r="D46" s="76" t="s">
        <v>56</v>
      </c>
      <c r="E46" s="12">
        <v>44527</v>
      </c>
      <c r="F46" s="74" t="s">
        <v>1971</v>
      </c>
      <c r="G46" s="12">
        <v>44532</v>
      </c>
      <c r="H46" s="75" t="s">
        <v>3065</v>
      </c>
      <c r="I46" s="15">
        <v>78</v>
      </c>
      <c r="J46" s="15">
        <v>58</v>
      </c>
      <c r="K46" s="15">
        <v>27</v>
      </c>
      <c r="L46" s="15">
        <v>7</v>
      </c>
      <c r="M46" s="79">
        <v>30.536999999999999</v>
      </c>
      <c r="N46" s="94">
        <v>30.536999999999999</v>
      </c>
      <c r="O46" s="63">
        <v>2530</v>
      </c>
      <c r="P46" s="64">
        <f>Table22457891011234567891011121314151617181920212223242526272829303132333438244454647484950515253626364656667686970345678910111213[[#This Row],[PEMBULATAN]]*O46</f>
        <v>77258.61</v>
      </c>
    </row>
    <row r="47" spans="1:16" ht="26.25" customHeight="1" x14ac:dyDescent="0.2">
      <c r="A47" s="13"/>
      <c r="B47" s="73"/>
      <c r="C47" s="71" t="s">
        <v>3173</v>
      </c>
      <c r="D47" s="76" t="s">
        <v>56</v>
      </c>
      <c r="E47" s="12">
        <v>44527</v>
      </c>
      <c r="F47" s="74" t="s">
        <v>1971</v>
      </c>
      <c r="G47" s="12">
        <v>44532</v>
      </c>
      <c r="H47" s="75" t="s">
        <v>3065</v>
      </c>
      <c r="I47" s="15">
        <v>58</v>
      </c>
      <c r="J47" s="15">
        <v>57</v>
      </c>
      <c r="K47" s="15">
        <v>32</v>
      </c>
      <c r="L47" s="15">
        <v>6</v>
      </c>
      <c r="M47" s="79">
        <v>26.448</v>
      </c>
      <c r="N47" s="94">
        <v>27</v>
      </c>
      <c r="O47" s="63">
        <v>2530</v>
      </c>
      <c r="P47" s="64">
        <f>Table22457891011234567891011121314151617181920212223242526272829303132333438244454647484950515253626364656667686970345678910111213[[#This Row],[PEMBULATAN]]*O47</f>
        <v>68310</v>
      </c>
    </row>
    <row r="48" spans="1:16" ht="26.25" customHeight="1" x14ac:dyDescent="0.2">
      <c r="A48" s="13"/>
      <c r="B48" s="73"/>
      <c r="C48" s="71" t="s">
        <v>3174</v>
      </c>
      <c r="D48" s="76" t="s">
        <v>56</v>
      </c>
      <c r="E48" s="12">
        <v>44527</v>
      </c>
      <c r="F48" s="74" t="s">
        <v>1971</v>
      </c>
      <c r="G48" s="12">
        <v>44532</v>
      </c>
      <c r="H48" s="75" t="s">
        <v>3065</v>
      </c>
      <c r="I48" s="15">
        <v>90</v>
      </c>
      <c r="J48" s="15">
        <v>67</v>
      </c>
      <c r="K48" s="15">
        <v>30</v>
      </c>
      <c r="L48" s="15">
        <v>16</v>
      </c>
      <c r="M48" s="79">
        <v>45.225000000000001</v>
      </c>
      <c r="N48" s="94">
        <v>45.225000000000001</v>
      </c>
      <c r="O48" s="63">
        <v>2530</v>
      </c>
      <c r="P48" s="64">
        <f>Table22457891011234567891011121314151617181920212223242526272829303132333438244454647484950515253626364656667686970345678910111213[[#This Row],[PEMBULATAN]]*O48</f>
        <v>114419.25</v>
      </c>
    </row>
    <row r="49" spans="1:16" ht="26.25" customHeight="1" x14ac:dyDescent="0.2">
      <c r="A49" s="13"/>
      <c r="B49" s="73"/>
      <c r="C49" s="71" t="s">
        <v>3175</v>
      </c>
      <c r="D49" s="76" t="s">
        <v>56</v>
      </c>
      <c r="E49" s="12">
        <v>44527</v>
      </c>
      <c r="F49" s="74" t="s">
        <v>1971</v>
      </c>
      <c r="G49" s="12">
        <v>44532</v>
      </c>
      <c r="H49" s="75" t="s">
        <v>3065</v>
      </c>
      <c r="I49" s="15">
        <v>70</v>
      </c>
      <c r="J49" s="15">
        <v>62</v>
      </c>
      <c r="K49" s="15">
        <v>18</v>
      </c>
      <c r="L49" s="15">
        <v>9</v>
      </c>
      <c r="M49" s="79">
        <v>19.53</v>
      </c>
      <c r="N49" s="94">
        <v>19.53</v>
      </c>
      <c r="O49" s="63">
        <v>2530</v>
      </c>
      <c r="P49" s="64">
        <f>Table22457891011234567891011121314151617181920212223242526272829303132333438244454647484950515253626364656667686970345678910111213[[#This Row],[PEMBULATAN]]*O49</f>
        <v>49410.9</v>
      </c>
    </row>
    <row r="50" spans="1:16" ht="26.25" customHeight="1" x14ac:dyDescent="0.2">
      <c r="A50" s="13"/>
      <c r="B50" s="73"/>
      <c r="C50" s="71" t="s">
        <v>3176</v>
      </c>
      <c r="D50" s="76" t="s">
        <v>56</v>
      </c>
      <c r="E50" s="12">
        <v>44527</v>
      </c>
      <c r="F50" s="74" t="s">
        <v>1971</v>
      </c>
      <c r="G50" s="12">
        <v>44532</v>
      </c>
      <c r="H50" s="75" t="s">
        <v>3065</v>
      </c>
      <c r="I50" s="15">
        <v>85</v>
      </c>
      <c r="J50" s="15">
        <v>64</v>
      </c>
      <c r="K50" s="15">
        <v>25</v>
      </c>
      <c r="L50" s="15">
        <v>13</v>
      </c>
      <c r="M50" s="79">
        <v>34</v>
      </c>
      <c r="N50" s="94">
        <v>34</v>
      </c>
      <c r="O50" s="63">
        <v>2530</v>
      </c>
      <c r="P50" s="64">
        <f>Table22457891011234567891011121314151617181920212223242526272829303132333438244454647484950515253626364656667686970345678910111213[[#This Row],[PEMBULATAN]]*O50</f>
        <v>86020</v>
      </c>
    </row>
    <row r="51" spans="1:16" ht="26.25" customHeight="1" x14ac:dyDescent="0.2">
      <c r="A51" s="13"/>
      <c r="B51" s="73"/>
      <c r="C51" s="71" t="s">
        <v>3177</v>
      </c>
      <c r="D51" s="76" t="s">
        <v>56</v>
      </c>
      <c r="E51" s="12">
        <v>44527</v>
      </c>
      <c r="F51" s="74" t="s">
        <v>1971</v>
      </c>
      <c r="G51" s="12">
        <v>44532</v>
      </c>
      <c r="H51" s="75" t="s">
        <v>3065</v>
      </c>
      <c r="I51" s="15">
        <v>63</v>
      </c>
      <c r="J51" s="15">
        <v>63</v>
      </c>
      <c r="K51" s="15">
        <v>22</v>
      </c>
      <c r="L51" s="15">
        <v>10</v>
      </c>
      <c r="M51" s="79">
        <v>21.829499999999999</v>
      </c>
      <c r="N51" s="94">
        <v>21.829499999999999</v>
      </c>
      <c r="O51" s="63">
        <v>2530</v>
      </c>
      <c r="P51" s="64">
        <f>Table22457891011234567891011121314151617181920212223242526272829303132333438244454647484950515253626364656667686970345678910111213[[#This Row],[PEMBULATAN]]*O51</f>
        <v>55228.635000000002</v>
      </c>
    </row>
    <row r="52" spans="1:16" ht="26.25" customHeight="1" x14ac:dyDescent="0.2">
      <c r="A52" s="13"/>
      <c r="B52" s="73"/>
      <c r="C52" s="71" t="s">
        <v>3178</v>
      </c>
      <c r="D52" s="76" t="s">
        <v>56</v>
      </c>
      <c r="E52" s="12">
        <v>44527</v>
      </c>
      <c r="F52" s="74" t="s">
        <v>1971</v>
      </c>
      <c r="G52" s="12">
        <v>44532</v>
      </c>
      <c r="H52" s="75" t="s">
        <v>3065</v>
      </c>
      <c r="I52" s="15">
        <v>41</v>
      </c>
      <c r="J52" s="15">
        <v>41</v>
      </c>
      <c r="K52" s="15">
        <v>10</v>
      </c>
      <c r="L52" s="15">
        <v>3</v>
      </c>
      <c r="M52" s="79">
        <v>4.2024999999999997</v>
      </c>
      <c r="N52" s="94">
        <v>4.2024999999999997</v>
      </c>
      <c r="O52" s="63">
        <v>2530</v>
      </c>
      <c r="P52" s="64">
        <f>Table22457891011234567891011121314151617181920212223242526272829303132333438244454647484950515253626364656667686970345678910111213[[#This Row],[PEMBULATAN]]*O52</f>
        <v>10632.324999999999</v>
      </c>
    </row>
    <row r="53" spans="1:16" ht="26.25" customHeight="1" x14ac:dyDescent="0.2">
      <c r="A53" s="13"/>
      <c r="B53" s="73"/>
      <c r="C53" s="71" t="s">
        <v>3179</v>
      </c>
      <c r="D53" s="76" t="s">
        <v>56</v>
      </c>
      <c r="E53" s="12">
        <v>44527</v>
      </c>
      <c r="F53" s="74" t="s">
        <v>1971</v>
      </c>
      <c r="G53" s="12">
        <v>44532</v>
      </c>
      <c r="H53" s="75" t="s">
        <v>3065</v>
      </c>
      <c r="I53" s="15">
        <v>64</v>
      </c>
      <c r="J53" s="15">
        <v>39</v>
      </c>
      <c r="K53" s="15">
        <v>57</v>
      </c>
      <c r="L53" s="15">
        <v>14</v>
      </c>
      <c r="M53" s="79">
        <v>35.567999999999998</v>
      </c>
      <c r="N53" s="94">
        <v>35.567999999999998</v>
      </c>
      <c r="O53" s="63">
        <v>2530</v>
      </c>
      <c r="P53" s="64">
        <f>Table22457891011234567891011121314151617181920212223242526272829303132333438244454647484950515253626364656667686970345678910111213[[#This Row],[PEMBULATAN]]*O53</f>
        <v>89987.04</v>
      </c>
    </row>
    <row r="54" spans="1:16" ht="26.25" customHeight="1" x14ac:dyDescent="0.2">
      <c r="A54" s="13"/>
      <c r="B54" s="73"/>
      <c r="C54" s="71" t="s">
        <v>3180</v>
      </c>
      <c r="D54" s="76" t="s">
        <v>56</v>
      </c>
      <c r="E54" s="12">
        <v>44527</v>
      </c>
      <c r="F54" s="74" t="s">
        <v>1971</v>
      </c>
      <c r="G54" s="12">
        <v>44532</v>
      </c>
      <c r="H54" s="75" t="s">
        <v>3065</v>
      </c>
      <c r="I54" s="15">
        <v>50</v>
      </c>
      <c r="J54" s="15">
        <v>66</v>
      </c>
      <c r="K54" s="15">
        <v>26</v>
      </c>
      <c r="L54" s="15">
        <v>6</v>
      </c>
      <c r="M54" s="79">
        <v>21.45</v>
      </c>
      <c r="N54" s="94">
        <v>22</v>
      </c>
      <c r="O54" s="63">
        <v>2530</v>
      </c>
      <c r="P54" s="64">
        <f>Table22457891011234567891011121314151617181920212223242526272829303132333438244454647484950515253626364656667686970345678910111213[[#This Row],[PEMBULATAN]]*O54</f>
        <v>55660</v>
      </c>
    </row>
    <row r="55" spans="1:16" ht="26.25" customHeight="1" x14ac:dyDescent="0.2">
      <c r="A55" s="13"/>
      <c r="B55" s="73"/>
      <c r="C55" s="71" t="s">
        <v>3181</v>
      </c>
      <c r="D55" s="76" t="s">
        <v>56</v>
      </c>
      <c r="E55" s="12">
        <v>44527</v>
      </c>
      <c r="F55" s="74" t="s">
        <v>1971</v>
      </c>
      <c r="G55" s="12">
        <v>44532</v>
      </c>
      <c r="H55" s="75" t="s">
        <v>3065</v>
      </c>
      <c r="I55" s="15">
        <v>80</v>
      </c>
      <c r="J55" s="15">
        <v>65</v>
      </c>
      <c r="K55" s="15">
        <v>25</v>
      </c>
      <c r="L55" s="15">
        <v>13</v>
      </c>
      <c r="M55" s="79">
        <v>32.5</v>
      </c>
      <c r="N55" s="94">
        <v>34</v>
      </c>
      <c r="O55" s="63">
        <v>2530</v>
      </c>
      <c r="P55" s="64">
        <f>Table22457891011234567891011121314151617181920212223242526272829303132333438244454647484950515253626364656667686970345678910111213[[#This Row],[PEMBULATAN]]*O55</f>
        <v>86020</v>
      </c>
    </row>
    <row r="56" spans="1:16" ht="26.25" customHeight="1" x14ac:dyDescent="0.2">
      <c r="A56" s="13"/>
      <c r="B56" s="73"/>
      <c r="C56" s="71" t="s">
        <v>3182</v>
      </c>
      <c r="D56" s="76" t="s">
        <v>56</v>
      </c>
      <c r="E56" s="12">
        <v>44527</v>
      </c>
      <c r="F56" s="74" t="s">
        <v>1971</v>
      </c>
      <c r="G56" s="12">
        <v>44532</v>
      </c>
      <c r="H56" s="75" t="s">
        <v>3065</v>
      </c>
      <c r="I56" s="15">
        <v>62</v>
      </c>
      <c r="J56" s="15">
        <v>42</v>
      </c>
      <c r="K56" s="15">
        <v>10</v>
      </c>
      <c r="L56" s="15">
        <v>4</v>
      </c>
      <c r="M56" s="79">
        <v>6.51</v>
      </c>
      <c r="N56" s="94">
        <v>6.51</v>
      </c>
      <c r="O56" s="63">
        <v>2530</v>
      </c>
      <c r="P56" s="64">
        <f>Table22457891011234567891011121314151617181920212223242526272829303132333438244454647484950515253626364656667686970345678910111213[[#This Row],[PEMBULATAN]]*O56</f>
        <v>16470.3</v>
      </c>
    </row>
    <row r="57" spans="1:16" ht="26.25" customHeight="1" x14ac:dyDescent="0.2">
      <c r="A57" s="13"/>
      <c r="B57" s="73"/>
      <c r="C57" s="71" t="s">
        <v>3183</v>
      </c>
      <c r="D57" s="76" t="s">
        <v>56</v>
      </c>
      <c r="E57" s="12">
        <v>44527</v>
      </c>
      <c r="F57" s="74" t="s">
        <v>1971</v>
      </c>
      <c r="G57" s="12">
        <v>44532</v>
      </c>
      <c r="H57" s="75" t="s">
        <v>3065</v>
      </c>
      <c r="I57" s="15">
        <v>85</v>
      </c>
      <c r="J57" s="15">
        <v>54</v>
      </c>
      <c r="K57" s="15">
        <v>36</v>
      </c>
      <c r="L57" s="15">
        <v>9</v>
      </c>
      <c r="M57" s="79">
        <v>41.31</v>
      </c>
      <c r="N57" s="94">
        <v>42</v>
      </c>
      <c r="O57" s="63">
        <v>2530</v>
      </c>
      <c r="P57" s="64">
        <f>Table22457891011234567891011121314151617181920212223242526272829303132333438244454647484950515253626364656667686970345678910111213[[#This Row],[PEMBULATAN]]*O57</f>
        <v>106260</v>
      </c>
    </row>
    <row r="58" spans="1:16" ht="26.25" customHeight="1" x14ac:dyDescent="0.2">
      <c r="A58" s="13"/>
      <c r="B58" s="73"/>
      <c r="C58" s="71" t="s">
        <v>3184</v>
      </c>
      <c r="D58" s="76" t="s">
        <v>56</v>
      </c>
      <c r="E58" s="12">
        <v>44527</v>
      </c>
      <c r="F58" s="74" t="s">
        <v>1971</v>
      </c>
      <c r="G58" s="12">
        <v>44532</v>
      </c>
      <c r="H58" s="75" t="s">
        <v>3065</v>
      </c>
      <c r="I58" s="15">
        <v>57</v>
      </c>
      <c r="J58" s="15">
        <v>60</v>
      </c>
      <c r="K58" s="15">
        <v>15</v>
      </c>
      <c r="L58" s="15">
        <v>5</v>
      </c>
      <c r="M58" s="79">
        <v>12.824999999999999</v>
      </c>
      <c r="N58" s="94">
        <v>12.824999999999999</v>
      </c>
      <c r="O58" s="63">
        <v>2530</v>
      </c>
      <c r="P58" s="64">
        <f>Table22457891011234567891011121314151617181920212223242526272829303132333438244454647484950515253626364656667686970345678910111213[[#This Row],[PEMBULATAN]]*O58</f>
        <v>32447.25</v>
      </c>
    </row>
    <row r="59" spans="1:16" ht="26.25" customHeight="1" x14ac:dyDescent="0.2">
      <c r="A59" s="13"/>
      <c r="B59" s="73"/>
      <c r="C59" s="71" t="s">
        <v>3185</v>
      </c>
      <c r="D59" s="76" t="s">
        <v>56</v>
      </c>
      <c r="E59" s="12">
        <v>44527</v>
      </c>
      <c r="F59" s="74" t="s">
        <v>1971</v>
      </c>
      <c r="G59" s="12">
        <v>44532</v>
      </c>
      <c r="H59" s="75" t="s">
        <v>3065</v>
      </c>
      <c r="I59" s="15">
        <v>72</v>
      </c>
      <c r="J59" s="15">
        <v>62</v>
      </c>
      <c r="K59" s="15">
        <v>30</v>
      </c>
      <c r="L59" s="15">
        <v>9</v>
      </c>
      <c r="M59" s="79">
        <v>33.479999999999997</v>
      </c>
      <c r="N59" s="94">
        <v>34</v>
      </c>
      <c r="O59" s="63">
        <v>2530</v>
      </c>
      <c r="P59" s="64">
        <f>Table22457891011234567891011121314151617181920212223242526272829303132333438244454647484950515253626364656667686970345678910111213[[#This Row],[PEMBULATAN]]*O59</f>
        <v>86020</v>
      </c>
    </row>
    <row r="60" spans="1:16" ht="26.25" customHeight="1" x14ac:dyDescent="0.2">
      <c r="A60" s="13"/>
      <c r="B60" s="73"/>
      <c r="C60" s="71" t="s">
        <v>3186</v>
      </c>
      <c r="D60" s="76" t="s">
        <v>56</v>
      </c>
      <c r="E60" s="12">
        <v>44527</v>
      </c>
      <c r="F60" s="74" t="s">
        <v>1971</v>
      </c>
      <c r="G60" s="12">
        <v>44532</v>
      </c>
      <c r="H60" s="75" t="s">
        <v>3065</v>
      </c>
      <c r="I60" s="15">
        <v>77</v>
      </c>
      <c r="J60" s="15">
        <v>61</v>
      </c>
      <c r="K60" s="15">
        <v>15</v>
      </c>
      <c r="L60" s="15">
        <v>9</v>
      </c>
      <c r="M60" s="79">
        <v>17.61375</v>
      </c>
      <c r="N60" s="94">
        <v>17.61375</v>
      </c>
      <c r="O60" s="63">
        <v>2530</v>
      </c>
      <c r="P60" s="64">
        <f>Table22457891011234567891011121314151617181920212223242526272829303132333438244454647484950515253626364656667686970345678910111213[[#This Row],[PEMBULATAN]]*O60</f>
        <v>44562.787499999999</v>
      </c>
    </row>
    <row r="61" spans="1:16" ht="26.25" customHeight="1" x14ac:dyDescent="0.2">
      <c r="A61" s="13"/>
      <c r="B61" s="73"/>
      <c r="C61" s="71" t="s">
        <v>3187</v>
      </c>
      <c r="D61" s="76" t="s">
        <v>56</v>
      </c>
      <c r="E61" s="12">
        <v>44527</v>
      </c>
      <c r="F61" s="74" t="s">
        <v>1971</v>
      </c>
      <c r="G61" s="12">
        <v>44532</v>
      </c>
      <c r="H61" s="75" t="s">
        <v>3065</v>
      </c>
      <c r="I61" s="15">
        <v>77</v>
      </c>
      <c r="J61" s="15">
        <v>61</v>
      </c>
      <c r="K61" s="15">
        <v>15</v>
      </c>
      <c r="L61" s="15">
        <v>9</v>
      </c>
      <c r="M61" s="79">
        <v>17.61375</v>
      </c>
      <c r="N61" s="94">
        <v>17.61375</v>
      </c>
      <c r="O61" s="63">
        <v>2530</v>
      </c>
      <c r="P61" s="64">
        <f>Table22457891011234567891011121314151617181920212223242526272829303132333438244454647484950515253626364656667686970345678910111213[[#This Row],[PEMBULATAN]]*O61</f>
        <v>44562.787499999999</v>
      </c>
    </row>
    <row r="62" spans="1:16" ht="26.25" customHeight="1" x14ac:dyDescent="0.2">
      <c r="A62" s="13"/>
      <c r="B62" s="73"/>
      <c r="C62" s="71" t="s">
        <v>3188</v>
      </c>
      <c r="D62" s="76" t="s">
        <v>56</v>
      </c>
      <c r="E62" s="12">
        <v>44527</v>
      </c>
      <c r="F62" s="74" t="s">
        <v>1971</v>
      </c>
      <c r="G62" s="12">
        <v>44532</v>
      </c>
      <c r="H62" s="75" t="s">
        <v>3065</v>
      </c>
      <c r="I62" s="15">
        <v>77</v>
      </c>
      <c r="J62" s="15">
        <v>61</v>
      </c>
      <c r="K62" s="15">
        <v>15</v>
      </c>
      <c r="L62" s="15">
        <v>9</v>
      </c>
      <c r="M62" s="79">
        <v>17.61375</v>
      </c>
      <c r="N62" s="94">
        <v>17.61375</v>
      </c>
      <c r="O62" s="63">
        <v>2530</v>
      </c>
      <c r="P62" s="64">
        <f>Table22457891011234567891011121314151617181920212223242526272829303132333438244454647484950515253626364656667686970345678910111213[[#This Row],[PEMBULATAN]]*O62</f>
        <v>44562.787499999999</v>
      </c>
    </row>
    <row r="63" spans="1:16" ht="26.25" customHeight="1" x14ac:dyDescent="0.2">
      <c r="A63" s="13"/>
      <c r="B63" s="73"/>
      <c r="C63" s="71" t="s">
        <v>3189</v>
      </c>
      <c r="D63" s="76" t="s">
        <v>56</v>
      </c>
      <c r="E63" s="12">
        <v>44527</v>
      </c>
      <c r="F63" s="74" t="s">
        <v>1971</v>
      </c>
      <c r="G63" s="12">
        <v>44532</v>
      </c>
      <c r="H63" s="75" t="s">
        <v>3065</v>
      </c>
      <c r="I63" s="15">
        <v>76</v>
      </c>
      <c r="J63" s="15">
        <v>65</v>
      </c>
      <c r="K63" s="15">
        <v>30</v>
      </c>
      <c r="L63" s="15">
        <v>10</v>
      </c>
      <c r="M63" s="79">
        <v>37.049999999999997</v>
      </c>
      <c r="N63" s="94">
        <v>37.049999999999997</v>
      </c>
      <c r="O63" s="63">
        <v>2530</v>
      </c>
      <c r="P63" s="64">
        <f>Table22457891011234567891011121314151617181920212223242526272829303132333438244454647484950515253626364656667686970345678910111213[[#This Row],[PEMBULATAN]]*O63</f>
        <v>93736.5</v>
      </c>
    </row>
    <row r="64" spans="1:16" ht="26.25" customHeight="1" x14ac:dyDescent="0.2">
      <c r="A64" s="13"/>
      <c r="B64" s="73"/>
      <c r="C64" s="71" t="s">
        <v>3190</v>
      </c>
      <c r="D64" s="76" t="s">
        <v>56</v>
      </c>
      <c r="E64" s="12">
        <v>44527</v>
      </c>
      <c r="F64" s="74" t="s">
        <v>1971</v>
      </c>
      <c r="G64" s="12">
        <v>44532</v>
      </c>
      <c r="H64" s="75" t="s">
        <v>3065</v>
      </c>
      <c r="I64" s="15">
        <v>76</v>
      </c>
      <c r="J64" s="15">
        <v>63</v>
      </c>
      <c r="K64" s="15">
        <v>18</v>
      </c>
      <c r="L64" s="15">
        <v>11</v>
      </c>
      <c r="M64" s="79">
        <v>21.545999999999999</v>
      </c>
      <c r="N64" s="94">
        <v>21.545999999999999</v>
      </c>
      <c r="O64" s="63">
        <v>2530</v>
      </c>
      <c r="P64" s="64">
        <f>Table22457891011234567891011121314151617181920212223242526272829303132333438244454647484950515253626364656667686970345678910111213[[#This Row],[PEMBULATAN]]*O64</f>
        <v>54511.38</v>
      </c>
    </row>
    <row r="65" spans="1:16" ht="26.25" customHeight="1" x14ac:dyDescent="0.2">
      <c r="A65" s="13"/>
      <c r="B65" s="73"/>
      <c r="C65" s="71" t="s">
        <v>3191</v>
      </c>
      <c r="D65" s="76" t="s">
        <v>56</v>
      </c>
      <c r="E65" s="12">
        <v>44527</v>
      </c>
      <c r="F65" s="74" t="s">
        <v>1971</v>
      </c>
      <c r="G65" s="12">
        <v>44532</v>
      </c>
      <c r="H65" s="75" t="s">
        <v>3065</v>
      </c>
      <c r="I65" s="15">
        <v>82</v>
      </c>
      <c r="J65" s="15">
        <v>47</v>
      </c>
      <c r="K65" s="15">
        <v>20</v>
      </c>
      <c r="L65" s="15">
        <v>7</v>
      </c>
      <c r="M65" s="79">
        <v>19.27</v>
      </c>
      <c r="N65" s="94">
        <v>19.27</v>
      </c>
      <c r="O65" s="63">
        <v>2530</v>
      </c>
      <c r="P65" s="64">
        <f>Table22457891011234567891011121314151617181920212223242526272829303132333438244454647484950515253626364656667686970345678910111213[[#This Row],[PEMBULATAN]]*O65</f>
        <v>48753.1</v>
      </c>
    </row>
    <row r="66" spans="1:16" ht="26.25" customHeight="1" x14ac:dyDescent="0.2">
      <c r="A66" s="13"/>
      <c r="B66" s="73"/>
      <c r="C66" s="71" t="s">
        <v>3192</v>
      </c>
      <c r="D66" s="76" t="s">
        <v>56</v>
      </c>
      <c r="E66" s="12">
        <v>44527</v>
      </c>
      <c r="F66" s="74" t="s">
        <v>1971</v>
      </c>
      <c r="G66" s="12">
        <v>44532</v>
      </c>
      <c r="H66" s="75" t="s">
        <v>3065</v>
      </c>
      <c r="I66" s="15">
        <v>65</v>
      </c>
      <c r="J66" s="15">
        <v>55</v>
      </c>
      <c r="K66" s="15">
        <v>18</v>
      </c>
      <c r="L66" s="15">
        <v>4</v>
      </c>
      <c r="M66" s="79">
        <v>16.087499999999999</v>
      </c>
      <c r="N66" s="94">
        <v>16.087499999999999</v>
      </c>
      <c r="O66" s="63">
        <v>2530</v>
      </c>
      <c r="P66" s="64">
        <f>Table22457891011234567891011121314151617181920212223242526272829303132333438244454647484950515253626364656667686970345678910111213[[#This Row],[PEMBULATAN]]*O66</f>
        <v>40701.375</v>
      </c>
    </row>
    <row r="67" spans="1:16" ht="26.25" customHeight="1" x14ac:dyDescent="0.2">
      <c r="A67" s="13"/>
      <c r="B67" s="73"/>
      <c r="C67" s="71" t="s">
        <v>3193</v>
      </c>
      <c r="D67" s="76" t="s">
        <v>56</v>
      </c>
      <c r="E67" s="12">
        <v>44527</v>
      </c>
      <c r="F67" s="74" t="s">
        <v>1971</v>
      </c>
      <c r="G67" s="12">
        <v>44532</v>
      </c>
      <c r="H67" s="75" t="s">
        <v>3065</v>
      </c>
      <c r="I67" s="15">
        <v>93</v>
      </c>
      <c r="J67" s="15">
        <v>64</v>
      </c>
      <c r="K67" s="15">
        <v>38</v>
      </c>
      <c r="L67" s="15">
        <v>13</v>
      </c>
      <c r="M67" s="79">
        <v>56.543999999999997</v>
      </c>
      <c r="N67" s="94">
        <v>56.543999999999997</v>
      </c>
      <c r="O67" s="63">
        <v>2530</v>
      </c>
      <c r="P67" s="64">
        <f>Table22457891011234567891011121314151617181920212223242526272829303132333438244454647484950515253626364656667686970345678910111213[[#This Row],[PEMBULATAN]]*O67</f>
        <v>143056.31999999998</v>
      </c>
    </row>
    <row r="68" spans="1:16" ht="26.25" customHeight="1" x14ac:dyDescent="0.2">
      <c r="A68" s="13"/>
      <c r="B68" s="73"/>
      <c r="C68" s="71" t="s">
        <v>3194</v>
      </c>
      <c r="D68" s="76" t="s">
        <v>56</v>
      </c>
      <c r="E68" s="12">
        <v>44527</v>
      </c>
      <c r="F68" s="74" t="s">
        <v>1971</v>
      </c>
      <c r="G68" s="12">
        <v>44532</v>
      </c>
      <c r="H68" s="75" t="s">
        <v>3065</v>
      </c>
      <c r="I68" s="15">
        <v>52</v>
      </c>
      <c r="J68" s="15">
        <v>42</v>
      </c>
      <c r="K68" s="15">
        <v>10</v>
      </c>
      <c r="L68" s="15">
        <v>3</v>
      </c>
      <c r="M68" s="79">
        <v>5.46</v>
      </c>
      <c r="N68" s="94">
        <v>6</v>
      </c>
      <c r="O68" s="63">
        <v>2530</v>
      </c>
      <c r="P68" s="64">
        <f>Table22457891011234567891011121314151617181920212223242526272829303132333438244454647484950515253626364656667686970345678910111213[[#This Row],[PEMBULATAN]]*O68</f>
        <v>15180</v>
      </c>
    </row>
    <row r="69" spans="1:16" ht="26.25" customHeight="1" x14ac:dyDescent="0.2">
      <c r="A69" s="13"/>
      <c r="B69" s="73"/>
      <c r="C69" s="71" t="s">
        <v>3195</v>
      </c>
      <c r="D69" s="76" t="s">
        <v>56</v>
      </c>
      <c r="E69" s="12">
        <v>44527</v>
      </c>
      <c r="F69" s="74" t="s">
        <v>1971</v>
      </c>
      <c r="G69" s="12">
        <v>44532</v>
      </c>
      <c r="H69" s="75" t="s">
        <v>3065</v>
      </c>
      <c r="I69" s="15">
        <v>56</v>
      </c>
      <c r="J69" s="15">
        <v>42</v>
      </c>
      <c r="K69" s="15">
        <v>10</v>
      </c>
      <c r="L69" s="15">
        <v>4</v>
      </c>
      <c r="M69" s="79">
        <v>5.88</v>
      </c>
      <c r="N69" s="94">
        <v>5.88</v>
      </c>
      <c r="O69" s="63">
        <v>2530</v>
      </c>
      <c r="P69" s="64">
        <f>Table22457891011234567891011121314151617181920212223242526272829303132333438244454647484950515253626364656667686970345678910111213[[#This Row],[PEMBULATAN]]*O69</f>
        <v>14876.4</v>
      </c>
    </row>
    <row r="70" spans="1:16" ht="26.25" customHeight="1" x14ac:dyDescent="0.2">
      <c r="A70" s="13"/>
      <c r="B70" s="73"/>
      <c r="C70" s="71" t="s">
        <v>3196</v>
      </c>
      <c r="D70" s="76" t="s">
        <v>56</v>
      </c>
      <c r="E70" s="12">
        <v>44527</v>
      </c>
      <c r="F70" s="74" t="s">
        <v>1971</v>
      </c>
      <c r="G70" s="12">
        <v>44532</v>
      </c>
      <c r="H70" s="75" t="s">
        <v>3065</v>
      </c>
      <c r="I70" s="15">
        <v>67</v>
      </c>
      <c r="J70" s="15">
        <v>45</v>
      </c>
      <c r="K70" s="15">
        <v>30</v>
      </c>
      <c r="L70" s="15">
        <v>7</v>
      </c>
      <c r="M70" s="79">
        <v>22.612500000000001</v>
      </c>
      <c r="N70" s="94">
        <v>22.612500000000001</v>
      </c>
      <c r="O70" s="63">
        <v>2530</v>
      </c>
      <c r="P70" s="64">
        <f>Table22457891011234567891011121314151617181920212223242526272829303132333438244454647484950515253626364656667686970345678910111213[[#This Row],[PEMBULATAN]]*O70</f>
        <v>57209.625</v>
      </c>
    </row>
    <row r="71" spans="1:16" ht="26.25" customHeight="1" x14ac:dyDescent="0.2">
      <c r="A71" s="13"/>
      <c r="B71" s="73"/>
      <c r="C71" s="71" t="s">
        <v>3197</v>
      </c>
      <c r="D71" s="76" t="s">
        <v>56</v>
      </c>
      <c r="E71" s="12">
        <v>44527</v>
      </c>
      <c r="F71" s="74" t="s">
        <v>1971</v>
      </c>
      <c r="G71" s="12">
        <v>44532</v>
      </c>
      <c r="H71" s="75" t="s">
        <v>3065</v>
      </c>
      <c r="I71" s="15">
        <v>78</v>
      </c>
      <c r="J71" s="15">
        <v>64</v>
      </c>
      <c r="K71" s="15">
        <v>33</v>
      </c>
      <c r="L71" s="15">
        <v>8</v>
      </c>
      <c r="M71" s="79">
        <v>41.183999999999997</v>
      </c>
      <c r="N71" s="94">
        <v>41.183999999999997</v>
      </c>
      <c r="O71" s="63">
        <v>2530</v>
      </c>
      <c r="P71" s="64">
        <f>Table22457891011234567891011121314151617181920212223242526272829303132333438244454647484950515253626364656667686970345678910111213[[#This Row],[PEMBULATAN]]*O71</f>
        <v>104195.51999999999</v>
      </c>
    </row>
    <row r="72" spans="1:16" ht="26.25" customHeight="1" x14ac:dyDescent="0.2">
      <c r="A72" s="13"/>
      <c r="B72" s="73"/>
      <c r="C72" s="71" t="s">
        <v>3198</v>
      </c>
      <c r="D72" s="76" t="s">
        <v>56</v>
      </c>
      <c r="E72" s="12">
        <v>44527</v>
      </c>
      <c r="F72" s="74" t="s">
        <v>1971</v>
      </c>
      <c r="G72" s="12">
        <v>44532</v>
      </c>
      <c r="H72" s="75" t="s">
        <v>3065</v>
      </c>
      <c r="I72" s="15">
        <v>96</v>
      </c>
      <c r="J72" s="15">
        <v>50</v>
      </c>
      <c r="K72" s="15">
        <v>28</v>
      </c>
      <c r="L72" s="15">
        <v>11</v>
      </c>
      <c r="M72" s="79">
        <v>33.6</v>
      </c>
      <c r="N72" s="94">
        <v>33.6</v>
      </c>
      <c r="O72" s="63">
        <v>2530</v>
      </c>
      <c r="P72" s="64">
        <f>Table22457891011234567891011121314151617181920212223242526272829303132333438244454647484950515253626364656667686970345678910111213[[#This Row],[PEMBULATAN]]*O72</f>
        <v>85008</v>
      </c>
    </row>
    <row r="73" spans="1:16" ht="26.25" customHeight="1" x14ac:dyDescent="0.2">
      <c r="A73" s="13"/>
      <c r="B73" s="73"/>
      <c r="C73" s="71" t="s">
        <v>3199</v>
      </c>
      <c r="D73" s="76" t="s">
        <v>56</v>
      </c>
      <c r="E73" s="12">
        <v>44527</v>
      </c>
      <c r="F73" s="74" t="s">
        <v>1971</v>
      </c>
      <c r="G73" s="12">
        <v>44532</v>
      </c>
      <c r="H73" s="75" t="s">
        <v>3065</v>
      </c>
      <c r="I73" s="15">
        <v>100</v>
      </c>
      <c r="J73" s="15">
        <v>50</v>
      </c>
      <c r="K73" s="15">
        <v>32</v>
      </c>
      <c r="L73" s="15">
        <v>13</v>
      </c>
      <c r="M73" s="79">
        <v>40</v>
      </c>
      <c r="N73" s="94">
        <v>40</v>
      </c>
      <c r="O73" s="63">
        <v>2530</v>
      </c>
      <c r="P73" s="64">
        <f>Table22457891011234567891011121314151617181920212223242526272829303132333438244454647484950515253626364656667686970345678910111213[[#This Row],[PEMBULATAN]]*O73</f>
        <v>101200</v>
      </c>
    </row>
    <row r="74" spans="1:16" ht="26.25" customHeight="1" x14ac:dyDescent="0.2">
      <c r="A74" s="13"/>
      <c r="B74" s="73"/>
      <c r="C74" s="71" t="s">
        <v>3200</v>
      </c>
      <c r="D74" s="76" t="s">
        <v>56</v>
      </c>
      <c r="E74" s="12">
        <v>44527</v>
      </c>
      <c r="F74" s="74" t="s">
        <v>1971</v>
      </c>
      <c r="G74" s="12">
        <v>44532</v>
      </c>
      <c r="H74" s="75" t="s">
        <v>3065</v>
      </c>
      <c r="I74" s="15">
        <v>86</v>
      </c>
      <c r="J74" s="15">
        <v>62</v>
      </c>
      <c r="K74" s="15">
        <v>25</v>
      </c>
      <c r="L74" s="15">
        <v>15</v>
      </c>
      <c r="M74" s="79">
        <v>33.325000000000003</v>
      </c>
      <c r="N74" s="94">
        <v>33.325000000000003</v>
      </c>
      <c r="O74" s="63">
        <v>2530</v>
      </c>
      <c r="P74" s="64">
        <f>Table22457891011234567891011121314151617181920212223242526272829303132333438244454647484950515253626364656667686970345678910111213[[#This Row],[PEMBULATAN]]*O74</f>
        <v>84312.25</v>
      </c>
    </row>
    <row r="75" spans="1:16" ht="26.25" customHeight="1" x14ac:dyDescent="0.2">
      <c r="A75" s="13"/>
      <c r="B75" s="73"/>
      <c r="C75" s="71" t="s">
        <v>3201</v>
      </c>
      <c r="D75" s="76" t="s">
        <v>56</v>
      </c>
      <c r="E75" s="12">
        <v>44527</v>
      </c>
      <c r="F75" s="74" t="s">
        <v>1971</v>
      </c>
      <c r="G75" s="12">
        <v>44532</v>
      </c>
      <c r="H75" s="75" t="s">
        <v>3065</v>
      </c>
      <c r="I75" s="15">
        <v>74</v>
      </c>
      <c r="J75" s="15">
        <v>26</v>
      </c>
      <c r="K75" s="15">
        <v>27</v>
      </c>
      <c r="L75" s="15">
        <v>17</v>
      </c>
      <c r="M75" s="79">
        <v>12.987</v>
      </c>
      <c r="N75" s="94">
        <v>17</v>
      </c>
      <c r="O75" s="63">
        <v>2530</v>
      </c>
      <c r="P75" s="64">
        <f>Table22457891011234567891011121314151617181920212223242526272829303132333438244454647484950515253626364656667686970345678910111213[[#This Row],[PEMBULATAN]]*O75</f>
        <v>43010</v>
      </c>
    </row>
    <row r="76" spans="1:16" ht="26.25" customHeight="1" x14ac:dyDescent="0.2">
      <c r="A76" s="13"/>
      <c r="B76" s="73"/>
      <c r="C76" s="71" t="s">
        <v>3202</v>
      </c>
      <c r="D76" s="76" t="s">
        <v>56</v>
      </c>
      <c r="E76" s="12">
        <v>44527</v>
      </c>
      <c r="F76" s="74" t="s">
        <v>1971</v>
      </c>
      <c r="G76" s="12">
        <v>44532</v>
      </c>
      <c r="H76" s="75" t="s">
        <v>3065</v>
      </c>
      <c r="I76" s="15">
        <v>44</v>
      </c>
      <c r="J76" s="15">
        <v>37</v>
      </c>
      <c r="K76" s="15">
        <v>10</v>
      </c>
      <c r="L76" s="15">
        <v>1</v>
      </c>
      <c r="M76" s="79">
        <v>4.07</v>
      </c>
      <c r="N76" s="94">
        <v>4.07</v>
      </c>
      <c r="O76" s="63">
        <v>2530</v>
      </c>
      <c r="P76" s="64">
        <f>Table22457891011234567891011121314151617181920212223242526272829303132333438244454647484950515253626364656667686970345678910111213[[#This Row],[PEMBULATAN]]*O76</f>
        <v>10297.1</v>
      </c>
    </row>
    <row r="77" spans="1:16" ht="26.25" customHeight="1" x14ac:dyDescent="0.2">
      <c r="A77" s="13"/>
      <c r="B77" s="73"/>
      <c r="C77" s="71" t="s">
        <v>3203</v>
      </c>
      <c r="D77" s="76" t="s">
        <v>56</v>
      </c>
      <c r="E77" s="12">
        <v>44527</v>
      </c>
      <c r="F77" s="74" t="s">
        <v>1971</v>
      </c>
      <c r="G77" s="12">
        <v>44532</v>
      </c>
      <c r="H77" s="75" t="s">
        <v>3065</v>
      </c>
      <c r="I77" s="15">
        <v>96</v>
      </c>
      <c r="J77" s="15">
        <v>60</v>
      </c>
      <c r="K77" s="15">
        <v>45</v>
      </c>
      <c r="L77" s="15">
        <v>6</v>
      </c>
      <c r="M77" s="79">
        <v>64.8</v>
      </c>
      <c r="N77" s="94">
        <v>64.8</v>
      </c>
      <c r="O77" s="63">
        <v>2530</v>
      </c>
      <c r="P77" s="64">
        <f>Table22457891011234567891011121314151617181920212223242526272829303132333438244454647484950515253626364656667686970345678910111213[[#This Row],[PEMBULATAN]]*O77</f>
        <v>163944</v>
      </c>
    </row>
    <row r="78" spans="1:16" ht="26.25" customHeight="1" x14ac:dyDescent="0.2">
      <c r="A78" s="13"/>
      <c r="B78" s="73"/>
      <c r="C78" s="71" t="s">
        <v>3204</v>
      </c>
      <c r="D78" s="76" t="s">
        <v>56</v>
      </c>
      <c r="E78" s="12">
        <v>44527</v>
      </c>
      <c r="F78" s="74" t="s">
        <v>1971</v>
      </c>
      <c r="G78" s="12">
        <v>44532</v>
      </c>
      <c r="H78" s="75" t="s">
        <v>3065</v>
      </c>
      <c r="I78" s="15">
        <v>59</v>
      </c>
      <c r="J78" s="15">
        <v>40</v>
      </c>
      <c r="K78" s="15">
        <v>18</v>
      </c>
      <c r="L78" s="15">
        <v>6</v>
      </c>
      <c r="M78" s="79">
        <v>10.62</v>
      </c>
      <c r="N78" s="94">
        <v>10.62</v>
      </c>
      <c r="O78" s="63">
        <v>2530</v>
      </c>
      <c r="P78" s="64">
        <f>Table22457891011234567891011121314151617181920212223242526272829303132333438244454647484950515253626364656667686970345678910111213[[#This Row],[PEMBULATAN]]*O78</f>
        <v>26868.6</v>
      </c>
    </row>
    <row r="79" spans="1:16" ht="26.25" customHeight="1" x14ac:dyDescent="0.2">
      <c r="A79" s="13"/>
      <c r="B79" s="73"/>
      <c r="C79" s="71" t="s">
        <v>3205</v>
      </c>
      <c r="D79" s="76" t="s">
        <v>56</v>
      </c>
      <c r="E79" s="12">
        <v>44527</v>
      </c>
      <c r="F79" s="74" t="s">
        <v>1971</v>
      </c>
      <c r="G79" s="12">
        <v>44532</v>
      </c>
      <c r="H79" s="75" t="s">
        <v>3065</v>
      </c>
      <c r="I79" s="15">
        <v>88</v>
      </c>
      <c r="J79" s="15">
        <v>60</v>
      </c>
      <c r="K79" s="15">
        <v>20</v>
      </c>
      <c r="L79" s="15">
        <v>10</v>
      </c>
      <c r="M79" s="79">
        <v>26.4</v>
      </c>
      <c r="N79" s="94">
        <v>27</v>
      </c>
      <c r="O79" s="63">
        <v>2530</v>
      </c>
      <c r="P79" s="64">
        <f>Table22457891011234567891011121314151617181920212223242526272829303132333438244454647484950515253626364656667686970345678910111213[[#This Row],[PEMBULATAN]]*O79</f>
        <v>68310</v>
      </c>
    </row>
    <row r="80" spans="1:16" ht="26.25" customHeight="1" x14ac:dyDescent="0.2">
      <c r="A80" s="13"/>
      <c r="B80" s="73"/>
      <c r="C80" s="71" t="s">
        <v>3206</v>
      </c>
      <c r="D80" s="76" t="s">
        <v>56</v>
      </c>
      <c r="E80" s="12">
        <v>44527</v>
      </c>
      <c r="F80" s="74" t="s">
        <v>1971</v>
      </c>
      <c r="G80" s="12">
        <v>44532</v>
      </c>
      <c r="H80" s="75" t="s">
        <v>3065</v>
      </c>
      <c r="I80" s="15">
        <v>85</v>
      </c>
      <c r="J80" s="15">
        <v>64</v>
      </c>
      <c r="K80" s="15">
        <v>28</v>
      </c>
      <c r="L80" s="15">
        <v>13</v>
      </c>
      <c r="M80" s="79">
        <v>38.08</v>
      </c>
      <c r="N80" s="94">
        <v>38.08</v>
      </c>
      <c r="O80" s="63">
        <v>2530</v>
      </c>
      <c r="P80" s="64">
        <f>Table22457891011234567891011121314151617181920212223242526272829303132333438244454647484950515253626364656667686970345678910111213[[#This Row],[PEMBULATAN]]*O80</f>
        <v>96342.399999999994</v>
      </c>
    </row>
    <row r="81" spans="1:16" ht="26.25" customHeight="1" x14ac:dyDescent="0.2">
      <c r="A81" s="13"/>
      <c r="B81" s="73"/>
      <c r="C81" s="71" t="s">
        <v>3207</v>
      </c>
      <c r="D81" s="76" t="s">
        <v>56</v>
      </c>
      <c r="E81" s="12">
        <v>44527</v>
      </c>
      <c r="F81" s="74" t="s">
        <v>1971</v>
      </c>
      <c r="G81" s="12">
        <v>44532</v>
      </c>
      <c r="H81" s="75" t="s">
        <v>3065</v>
      </c>
      <c r="I81" s="15">
        <v>97</v>
      </c>
      <c r="J81" s="15">
        <v>60</v>
      </c>
      <c r="K81" s="15">
        <v>34</v>
      </c>
      <c r="L81" s="15">
        <v>24</v>
      </c>
      <c r="M81" s="79">
        <v>49.47</v>
      </c>
      <c r="N81" s="94">
        <v>50</v>
      </c>
      <c r="O81" s="63">
        <v>2530</v>
      </c>
      <c r="P81" s="64">
        <f>Table22457891011234567891011121314151617181920212223242526272829303132333438244454647484950515253626364656667686970345678910111213[[#This Row],[PEMBULATAN]]*O81</f>
        <v>126500</v>
      </c>
    </row>
    <row r="82" spans="1:16" ht="26.25" customHeight="1" x14ac:dyDescent="0.2">
      <c r="A82" s="13"/>
      <c r="B82" s="96"/>
      <c r="C82" s="71" t="s">
        <v>3208</v>
      </c>
      <c r="D82" s="76" t="s">
        <v>56</v>
      </c>
      <c r="E82" s="12">
        <v>44527</v>
      </c>
      <c r="F82" s="74" t="s">
        <v>1971</v>
      </c>
      <c r="G82" s="12">
        <v>44532</v>
      </c>
      <c r="H82" s="75" t="s">
        <v>3065</v>
      </c>
      <c r="I82" s="15">
        <v>97</v>
      </c>
      <c r="J82" s="15">
        <v>42</v>
      </c>
      <c r="K82" s="15">
        <v>42</v>
      </c>
      <c r="L82" s="15">
        <v>17</v>
      </c>
      <c r="M82" s="79">
        <v>42.777000000000001</v>
      </c>
      <c r="N82" s="94">
        <v>42.777000000000001</v>
      </c>
      <c r="O82" s="63">
        <v>2530</v>
      </c>
      <c r="P82" s="64">
        <f>Table22457891011234567891011121314151617181920212223242526272829303132333438244454647484950515253626364656667686970345678910111213[[#This Row],[PEMBULATAN]]*O82</f>
        <v>108225.81</v>
      </c>
    </row>
    <row r="83" spans="1:16" ht="26.25" customHeight="1" x14ac:dyDescent="0.2">
      <c r="A83" s="13"/>
      <c r="B83" s="73" t="s">
        <v>3209</v>
      </c>
      <c r="C83" s="71" t="s">
        <v>3210</v>
      </c>
      <c r="D83" s="76" t="s">
        <v>56</v>
      </c>
      <c r="E83" s="12">
        <v>44527</v>
      </c>
      <c r="F83" s="74" t="s">
        <v>1971</v>
      </c>
      <c r="G83" s="12">
        <v>44532</v>
      </c>
      <c r="H83" s="75" t="s">
        <v>3065</v>
      </c>
      <c r="I83" s="15">
        <v>36</v>
      </c>
      <c r="J83" s="15">
        <v>33</v>
      </c>
      <c r="K83" s="15">
        <v>18</v>
      </c>
      <c r="L83" s="15">
        <v>4</v>
      </c>
      <c r="M83" s="79">
        <v>5.3460000000000001</v>
      </c>
      <c r="N83" s="94">
        <v>6</v>
      </c>
      <c r="O83" s="63">
        <v>2530</v>
      </c>
      <c r="P83" s="64">
        <f>Table22457891011234567891011121314151617181920212223242526272829303132333438244454647484950515253626364656667686970345678910111213[[#This Row],[PEMBULATAN]]*O83</f>
        <v>15180</v>
      </c>
    </row>
    <row r="84" spans="1:16" ht="26.25" customHeight="1" x14ac:dyDescent="0.2">
      <c r="A84" s="13"/>
      <c r="B84" s="73"/>
      <c r="C84" s="71" t="s">
        <v>3211</v>
      </c>
      <c r="D84" s="76" t="s">
        <v>56</v>
      </c>
      <c r="E84" s="12">
        <v>44527</v>
      </c>
      <c r="F84" s="74" t="s">
        <v>1971</v>
      </c>
      <c r="G84" s="12">
        <v>44532</v>
      </c>
      <c r="H84" s="75" t="s">
        <v>3065</v>
      </c>
      <c r="I84" s="15">
        <v>48</v>
      </c>
      <c r="J84" s="15">
        <v>96</v>
      </c>
      <c r="K84" s="15">
        <v>15</v>
      </c>
      <c r="L84" s="15">
        <v>3</v>
      </c>
      <c r="M84" s="79">
        <v>17.28</v>
      </c>
      <c r="N84" s="94">
        <v>17.28</v>
      </c>
      <c r="O84" s="63">
        <v>2530</v>
      </c>
      <c r="P84" s="64">
        <f>Table22457891011234567891011121314151617181920212223242526272829303132333438244454647484950515253626364656667686970345678910111213[[#This Row],[PEMBULATAN]]*O84</f>
        <v>43718.400000000001</v>
      </c>
    </row>
    <row r="85" spans="1:16" ht="26.25" customHeight="1" x14ac:dyDescent="0.2">
      <c r="A85" s="13"/>
      <c r="B85" s="73"/>
      <c r="C85" s="71" t="s">
        <v>3212</v>
      </c>
      <c r="D85" s="76" t="s">
        <v>56</v>
      </c>
      <c r="E85" s="12">
        <v>44527</v>
      </c>
      <c r="F85" s="74" t="s">
        <v>1971</v>
      </c>
      <c r="G85" s="12">
        <v>44532</v>
      </c>
      <c r="H85" s="75" t="s">
        <v>3065</v>
      </c>
      <c r="I85" s="15">
        <v>28</v>
      </c>
      <c r="J85" s="15">
        <v>20</v>
      </c>
      <c r="K85" s="15">
        <v>10</v>
      </c>
      <c r="L85" s="15">
        <v>3</v>
      </c>
      <c r="M85" s="79">
        <v>1.4</v>
      </c>
      <c r="N85" s="94">
        <v>4</v>
      </c>
      <c r="O85" s="63">
        <v>2530</v>
      </c>
      <c r="P85" s="64">
        <f>Table22457891011234567891011121314151617181920212223242526272829303132333438244454647484950515253626364656667686970345678910111213[[#This Row],[PEMBULATAN]]*O85</f>
        <v>10120</v>
      </c>
    </row>
    <row r="86" spans="1:16" ht="26.25" customHeight="1" x14ac:dyDescent="0.2">
      <c r="A86" s="13"/>
      <c r="B86" s="73"/>
      <c r="C86" s="71" t="s">
        <v>3213</v>
      </c>
      <c r="D86" s="76" t="s">
        <v>56</v>
      </c>
      <c r="E86" s="12">
        <v>44527</v>
      </c>
      <c r="F86" s="74" t="s">
        <v>1971</v>
      </c>
      <c r="G86" s="12">
        <v>44532</v>
      </c>
      <c r="H86" s="75" t="s">
        <v>3065</v>
      </c>
      <c r="I86" s="15">
        <v>35</v>
      </c>
      <c r="J86" s="15">
        <v>27</v>
      </c>
      <c r="K86" s="15">
        <v>6</v>
      </c>
      <c r="L86" s="15">
        <v>2</v>
      </c>
      <c r="M86" s="79">
        <v>1.4175</v>
      </c>
      <c r="N86" s="94">
        <v>3</v>
      </c>
      <c r="O86" s="63">
        <v>2530</v>
      </c>
      <c r="P86" s="64">
        <f>Table22457891011234567891011121314151617181920212223242526272829303132333438244454647484950515253626364656667686970345678910111213[[#This Row],[PEMBULATAN]]*O86</f>
        <v>7590</v>
      </c>
    </row>
    <row r="87" spans="1:16" ht="26.25" customHeight="1" x14ac:dyDescent="0.2">
      <c r="A87" s="13"/>
      <c r="B87" s="73"/>
      <c r="C87" s="71" t="s">
        <v>3214</v>
      </c>
      <c r="D87" s="76" t="s">
        <v>56</v>
      </c>
      <c r="E87" s="12">
        <v>44527</v>
      </c>
      <c r="F87" s="74" t="s">
        <v>1971</v>
      </c>
      <c r="G87" s="12">
        <v>44532</v>
      </c>
      <c r="H87" s="75" t="s">
        <v>3065</v>
      </c>
      <c r="I87" s="15">
        <v>40</v>
      </c>
      <c r="J87" s="15">
        <v>40</v>
      </c>
      <c r="K87" s="15">
        <v>14</v>
      </c>
      <c r="L87" s="15">
        <v>5</v>
      </c>
      <c r="M87" s="79">
        <v>5.6</v>
      </c>
      <c r="N87" s="94">
        <v>5.6</v>
      </c>
      <c r="O87" s="63">
        <v>2530</v>
      </c>
      <c r="P87" s="64">
        <f>Table22457891011234567891011121314151617181920212223242526272829303132333438244454647484950515253626364656667686970345678910111213[[#This Row],[PEMBULATAN]]*O87</f>
        <v>14168</v>
      </c>
    </row>
    <row r="88" spans="1:16" ht="22.5" customHeight="1" x14ac:dyDescent="0.2">
      <c r="A88" s="116" t="s">
        <v>30</v>
      </c>
      <c r="B88" s="117"/>
      <c r="C88" s="117"/>
      <c r="D88" s="117"/>
      <c r="E88" s="117"/>
      <c r="F88" s="117"/>
      <c r="G88" s="117"/>
      <c r="H88" s="117"/>
      <c r="I88" s="117"/>
      <c r="J88" s="117"/>
      <c r="K88" s="117"/>
      <c r="L88" s="118"/>
      <c r="M88" s="77">
        <f>SUBTOTAL(109,Table22457891011234567891011121314151617181920212223242526272829303132333438244454647484950515253626364656667686970345678910111213[KG VOLUME])</f>
        <v>2088.4422500000005</v>
      </c>
      <c r="N88" s="67">
        <f>SUM(N3:N87)</f>
        <v>2113.7565</v>
      </c>
      <c r="O88" s="119">
        <f>SUM(P3:P87)</f>
        <v>5347803.9449999975</v>
      </c>
      <c r="P88" s="120"/>
    </row>
    <row r="89" spans="1:16" ht="18" customHeight="1" x14ac:dyDescent="0.2">
      <c r="A89" s="84"/>
      <c r="B89" s="55" t="s">
        <v>42</v>
      </c>
      <c r="C89" s="54"/>
      <c r="D89" s="56" t="s">
        <v>43</v>
      </c>
      <c r="E89" s="84"/>
      <c r="F89" s="84"/>
      <c r="G89" s="84"/>
      <c r="H89" s="84"/>
      <c r="I89" s="84"/>
      <c r="J89" s="84"/>
      <c r="K89" s="84"/>
      <c r="L89" s="84"/>
      <c r="M89" s="85"/>
      <c r="N89" s="86" t="s">
        <v>51</v>
      </c>
      <c r="O89" s="87"/>
      <c r="P89" s="87">
        <f>O88*10%</f>
        <v>534780.39449999982</v>
      </c>
    </row>
    <row r="90" spans="1:16" ht="18" customHeight="1" thickBot="1" x14ac:dyDescent="0.25">
      <c r="A90" s="84"/>
      <c r="B90" s="55"/>
      <c r="C90" s="54"/>
      <c r="D90" s="56"/>
      <c r="E90" s="84"/>
      <c r="F90" s="84"/>
      <c r="G90" s="84"/>
      <c r="H90" s="84"/>
      <c r="I90" s="84"/>
      <c r="J90" s="84"/>
      <c r="K90" s="84"/>
      <c r="L90" s="84"/>
      <c r="M90" s="85"/>
      <c r="N90" s="88" t="s">
        <v>52</v>
      </c>
      <c r="O90" s="89"/>
      <c r="P90" s="89">
        <f>O88-P89</f>
        <v>4813023.550499998</v>
      </c>
    </row>
    <row r="91" spans="1:16" ht="18" customHeight="1" x14ac:dyDescent="0.2">
      <c r="A91" s="10"/>
      <c r="H91" s="62"/>
      <c r="N91" s="61" t="s">
        <v>31</v>
      </c>
      <c r="P91" s="68">
        <f>P90*1%</f>
        <v>48130.235504999982</v>
      </c>
    </row>
    <row r="92" spans="1:16" ht="18" customHeight="1" thickBot="1" x14ac:dyDescent="0.25">
      <c r="A92" s="10"/>
      <c r="H92" s="62"/>
      <c r="N92" s="61" t="s">
        <v>53</v>
      </c>
      <c r="P92" s="70">
        <f>P90*2%</f>
        <v>96260.471009999965</v>
      </c>
    </row>
    <row r="93" spans="1:16" ht="18" customHeight="1" x14ac:dyDescent="0.2">
      <c r="A93" s="10"/>
      <c r="H93" s="62"/>
      <c r="N93" s="65" t="s">
        <v>32</v>
      </c>
      <c r="O93" s="66"/>
      <c r="P93" s="69">
        <f>P90+P91-P92</f>
        <v>4764893.3149949983</v>
      </c>
    </row>
    <row r="95" spans="1:16" x14ac:dyDescent="0.2">
      <c r="A95" s="10"/>
      <c r="H95" s="62"/>
      <c r="P95" s="70"/>
    </row>
    <row r="96" spans="1:16" x14ac:dyDescent="0.2">
      <c r="A96" s="10"/>
      <c r="H96" s="62"/>
      <c r="O96" s="57"/>
      <c r="P96" s="70"/>
    </row>
    <row r="97" spans="1:16" s="3" customFormat="1" x14ac:dyDescent="0.25">
      <c r="A97" s="10"/>
      <c r="B97" s="2"/>
      <c r="C97" s="2"/>
      <c r="E97" s="11"/>
      <c r="H97" s="62"/>
      <c r="N97" s="14"/>
      <c r="O97" s="14"/>
      <c r="P97" s="14"/>
    </row>
    <row r="98" spans="1:16" s="3" customFormat="1" x14ac:dyDescent="0.25">
      <c r="A98" s="10"/>
      <c r="B98" s="2"/>
      <c r="C98" s="2"/>
      <c r="E98" s="11"/>
      <c r="H98" s="62"/>
      <c r="N98" s="14"/>
      <c r="O98" s="14"/>
      <c r="P98" s="14"/>
    </row>
    <row r="99" spans="1:16" s="3" customFormat="1" x14ac:dyDescent="0.25">
      <c r="A99" s="10"/>
      <c r="B99" s="2"/>
      <c r="C99" s="2"/>
      <c r="E99" s="11"/>
      <c r="H99" s="62"/>
      <c r="N99" s="14"/>
      <c r="O99" s="14"/>
      <c r="P99" s="14"/>
    </row>
    <row r="100" spans="1:16" s="3" customFormat="1" x14ac:dyDescent="0.25">
      <c r="A100" s="10"/>
      <c r="B100" s="2"/>
      <c r="C100" s="2"/>
      <c r="E100" s="11"/>
      <c r="H100" s="62"/>
      <c r="N100" s="14"/>
      <c r="O100" s="14"/>
      <c r="P100" s="14"/>
    </row>
    <row r="101" spans="1:16" s="3" customFormat="1" x14ac:dyDescent="0.25">
      <c r="A101" s="10"/>
      <c r="B101" s="2"/>
      <c r="C101" s="2"/>
      <c r="E101" s="11"/>
      <c r="H101" s="62"/>
      <c r="N101" s="14"/>
      <c r="O101" s="14"/>
      <c r="P101" s="14"/>
    </row>
    <row r="102" spans="1:16" s="3" customFormat="1" x14ac:dyDescent="0.25">
      <c r="A102" s="10"/>
      <c r="B102" s="2"/>
      <c r="C102" s="2"/>
      <c r="E102" s="11"/>
      <c r="H102" s="62"/>
      <c r="N102" s="14"/>
      <c r="O102" s="14"/>
      <c r="P102" s="14"/>
    </row>
    <row r="103" spans="1:16" s="3" customFormat="1" x14ac:dyDescent="0.25">
      <c r="A103" s="10"/>
      <c r="B103" s="2"/>
      <c r="C103" s="2"/>
      <c r="E103" s="11"/>
      <c r="H103" s="62"/>
      <c r="N103" s="14"/>
      <c r="O103" s="14"/>
      <c r="P103" s="14"/>
    </row>
    <row r="104" spans="1:16" s="3" customFormat="1" x14ac:dyDescent="0.25">
      <c r="A104" s="10"/>
      <c r="B104" s="2"/>
      <c r="C104" s="2"/>
      <c r="E104" s="11"/>
      <c r="H104" s="62"/>
      <c r="N104" s="14"/>
      <c r="O104" s="14"/>
      <c r="P104" s="14"/>
    </row>
    <row r="105" spans="1:16" s="3" customFormat="1" x14ac:dyDescent="0.25">
      <c r="A105" s="10"/>
      <c r="B105" s="2"/>
      <c r="C105" s="2"/>
      <c r="E105" s="11"/>
      <c r="H105" s="62"/>
      <c r="N105" s="14"/>
      <c r="O105" s="14"/>
      <c r="P105" s="14"/>
    </row>
    <row r="106" spans="1:16" s="3" customFormat="1" x14ac:dyDescent="0.25">
      <c r="A106" s="10"/>
      <c r="B106" s="2"/>
      <c r="C106" s="2"/>
      <c r="E106" s="11"/>
      <c r="H106" s="62"/>
      <c r="N106" s="14"/>
      <c r="O106" s="14"/>
      <c r="P106" s="14"/>
    </row>
    <row r="107" spans="1:16" s="3" customFormat="1" x14ac:dyDescent="0.25">
      <c r="A107" s="10"/>
      <c r="B107" s="2"/>
      <c r="C107" s="2"/>
      <c r="E107" s="11"/>
      <c r="H107" s="62"/>
      <c r="N107" s="14"/>
      <c r="O107" s="14"/>
      <c r="P107" s="14"/>
    </row>
    <row r="108" spans="1:16" s="3" customFormat="1" x14ac:dyDescent="0.25">
      <c r="A108" s="10"/>
      <c r="B108" s="2"/>
      <c r="C108" s="2"/>
      <c r="E108" s="11"/>
      <c r="H108" s="62"/>
      <c r="N108" s="14"/>
      <c r="O108" s="14"/>
      <c r="P108" s="14"/>
    </row>
  </sheetData>
  <mergeCells count="2">
    <mergeCell ref="A88:L88"/>
    <mergeCell ref="O88:P88"/>
  </mergeCells>
  <conditionalFormatting sqref="B3:B87">
    <cfRule type="duplicateValues" dxfId="159" priority="9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36"/>
  <sheetViews>
    <sheetView workbookViewId="0">
      <pane xSplit="7" ySplit="2" topLeftCell="H201" activePane="bottomRight" state="frozen"/>
      <selection pane="topRight" activeCell="H1" sqref="H1"/>
      <selection pane="bottomLeft" activeCell="A3" sqref="A3"/>
      <selection pane="bottomRight" activeCell="N211" sqref="N211"/>
    </sheetView>
  </sheetViews>
  <sheetFormatPr defaultRowHeight="15" x14ac:dyDescent="0.2"/>
  <cols>
    <col min="1" max="1" width="8" style="4" customWidth="1"/>
    <col min="2" max="2" width="20.140625" style="2" customWidth="1"/>
    <col min="3" max="3" width="15.28515625" style="2" customWidth="1"/>
    <col min="4" max="4" width="10.7109375" style="3" customWidth="1"/>
    <col min="5" max="5" width="8" style="11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8" t="s">
        <v>44</v>
      </c>
      <c r="B2" s="7" t="s">
        <v>7</v>
      </c>
      <c r="C2" s="7" t="s">
        <v>0</v>
      </c>
      <c r="D2" s="7" t="s">
        <v>1</v>
      </c>
      <c r="E2" s="59" t="s">
        <v>4</v>
      </c>
      <c r="F2" s="7" t="s">
        <v>3</v>
      </c>
      <c r="G2" s="7" t="s">
        <v>5</v>
      </c>
      <c r="H2" s="59" t="s">
        <v>2</v>
      </c>
      <c r="I2" s="7" t="s">
        <v>39</v>
      </c>
      <c r="J2" s="7" t="s">
        <v>40</v>
      </c>
      <c r="K2" s="7" t="s">
        <v>41</v>
      </c>
      <c r="L2" s="60" t="s">
        <v>45</v>
      </c>
      <c r="M2" s="60" t="s">
        <v>46</v>
      </c>
      <c r="N2" s="60" t="s">
        <v>6</v>
      </c>
      <c r="O2" s="60" t="s">
        <v>47</v>
      </c>
      <c r="P2" s="60" t="s">
        <v>48</v>
      </c>
    </row>
    <row r="3" spans="1:16" ht="26.25" customHeight="1" x14ac:dyDescent="0.2">
      <c r="A3" s="81">
        <v>403721</v>
      </c>
      <c r="B3" s="72" t="s">
        <v>3215</v>
      </c>
      <c r="C3" s="8" t="s">
        <v>3216</v>
      </c>
      <c r="D3" s="74" t="s">
        <v>56</v>
      </c>
      <c r="E3" s="12">
        <v>44527</v>
      </c>
      <c r="F3" s="74" t="s">
        <v>1971</v>
      </c>
      <c r="G3" s="12">
        <v>44532</v>
      </c>
      <c r="H3" s="9" t="s">
        <v>3065</v>
      </c>
      <c r="I3" s="1">
        <v>124</v>
      </c>
      <c r="J3" s="1">
        <v>21</v>
      </c>
      <c r="K3" s="1">
        <v>10</v>
      </c>
      <c r="L3" s="1">
        <v>17</v>
      </c>
      <c r="M3" s="78">
        <v>6.51</v>
      </c>
      <c r="N3" s="94">
        <v>17</v>
      </c>
      <c r="O3" s="63">
        <v>2530</v>
      </c>
      <c r="P3" s="64">
        <f>Table2245789101123456789101112131415161718192021222324252627282930313233343824445464748495051525362636465666768697034567891011121314[[#This Row],[PEMBULATAN]]*O3</f>
        <v>43010</v>
      </c>
    </row>
    <row r="4" spans="1:16" ht="26.25" customHeight="1" x14ac:dyDescent="0.2">
      <c r="A4" s="13"/>
      <c r="B4" s="73"/>
      <c r="C4" s="71" t="s">
        <v>3217</v>
      </c>
      <c r="D4" s="76" t="s">
        <v>56</v>
      </c>
      <c r="E4" s="12">
        <v>44527</v>
      </c>
      <c r="F4" s="74" t="s">
        <v>1971</v>
      </c>
      <c r="G4" s="12">
        <v>44532</v>
      </c>
      <c r="H4" s="75" t="s">
        <v>3065</v>
      </c>
      <c r="I4" s="15">
        <v>40</v>
      </c>
      <c r="J4" s="15">
        <v>50</v>
      </c>
      <c r="K4" s="15">
        <v>27</v>
      </c>
      <c r="L4" s="15">
        <v>11</v>
      </c>
      <c r="M4" s="79">
        <v>13.5</v>
      </c>
      <c r="N4" s="94">
        <v>15</v>
      </c>
      <c r="O4" s="63">
        <v>2530</v>
      </c>
      <c r="P4" s="64">
        <f>Table2245789101123456789101112131415161718192021222324252627282930313233343824445464748495051525362636465666768697034567891011121314[[#This Row],[PEMBULATAN]]*O4</f>
        <v>37950</v>
      </c>
    </row>
    <row r="5" spans="1:16" ht="26.25" customHeight="1" x14ac:dyDescent="0.2">
      <c r="A5" s="13"/>
      <c r="B5" s="73"/>
      <c r="C5" s="71" t="s">
        <v>3218</v>
      </c>
      <c r="D5" s="76" t="s">
        <v>56</v>
      </c>
      <c r="E5" s="12">
        <v>44527</v>
      </c>
      <c r="F5" s="74" t="s">
        <v>1971</v>
      </c>
      <c r="G5" s="12">
        <v>44532</v>
      </c>
      <c r="H5" s="75" t="s">
        <v>3065</v>
      </c>
      <c r="I5" s="15">
        <v>126</v>
      </c>
      <c r="J5" s="15">
        <v>22</v>
      </c>
      <c r="K5" s="15">
        <v>76</v>
      </c>
      <c r="L5" s="15">
        <v>27</v>
      </c>
      <c r="M5" s="79">
        <v>52.667999999999999</v>
      </c>
      <c r="N5" s="94">
        <v>52.667999999999999</v>
      </c>
      <c r="O5" s="63">
        <v>2530</v>
      </c>
      <c r="P5" s="64">
        <f>Table2245789101123456789101112131415161718192021222324252627282930313233343824445464748495051525362636465666768697034567891011121314[[#This Row],[PEMBULATAN]]*O5</f>
        <v>133250.04</v>
      </c>
    </row>
    <row r="6" spans="1:16" ht="26.25" customHeight="1" x14ac:dyDescent="0.2">
      <c r="A6" s="13"/>
      <c r="B6" s="73"/>
      <c r="C6" s="71" t="s">
        <v>3219</v>
      </c>
      <c r="D6" s="76" t="s">
        <v>56</v>
      </c>
      <c r="E6" s="12">
        <v>44527</v>
      </c>
      <c r="F6" s="74" t="s">
        <v>1971</v>
      </c>
      <c r="G6" s="12">
        <v>44532</v>
      </c>
      <c r="H6" s="75" t="s">
        <v>3065</v>
      </c>
      <c r="I6" s="15">
        <v>100</v>
      </c>
      <c r="J6" s="15">
        <v>27</v>
      </c>
      <c r="K6" s="15">
        <v>54</v>
      </c>
      <c r="L6" s="15">
        <v>17</v>
      </c>
      <c r="M6" s="79">
        <v>36.450000000000003</v>
      </c>
      <c r="N6" s="94">
        <v>37</v>
      </c>
      <c r="O6" s="63">
        <v>2530</v>
      </c>
      <c r="P6" s="64">
        <f>Table2245789101123456789101112131415161718192021222324252627282930313233343824445464748495051525362636465666768697034567891011121314[[#This Row],[PEMBULATAN]]*O6</f>
        <v>93610</v>
      </c>
    </row>
    <row r="7" spans="1:16" ht="26.25" customHeight="1" x14ac:dyDescent="0.2">
      <c r="A7" s="13"/>
      <c r="B7" s="73"/>
      <c r="C7" s="71" t="s">
        <v>3220</v>
      </c>
      <c r="D7" s="76" t="s">
        <v>56</v>
      </c>
      <c r="E7" s="12">
        <v>44527</v>
      </c>
      <c r="F7" s="74" t="s">
        <v>1971</v>
      </c>
      <c r="G7" s="12">
        <v>44532</v>
      </c>
      <c r="H7" s="75" t="s">
        <v>3065</v>
      </c>
      <c r="I7" s="15">
        <v>61</v>
      </c>
      <c r="J7" s="15">
        <v>41</v>
      </c>
      <c r="K7" s="15">
        <v>20</v>
      </c>
      <c r="L7" s="15">
        <v>8</v>
      </c>
      <c r="M7" s="79">
        <v>12.505000000000001</v>
      </c>
      <c r="N7" s="94">
        <v>12.505000000000001</v>
      </c>
      <c r="O7" s="63">
        <v>2530</v>
      </c>
      <c r="P7" s="64">
        <f>Table2245789101123456789101112131415161718192021222324252627282930313233343824445464748495051525362636465666768697034567891011121314[[#This Row],[PEMBULATAN]]*O7</f>
        <v>31637.65</v>
      </c>
    </row>
    <row r="8" spans="1:16" ht="26.25" customHeight="1" x14ac:dyDescent="0.2">
      <c r="A8" s="13"/>
      <c r="B8" s="73"/>
      <c r="C8" s="71" t="s">
        <v>3221</v>
      </c>
      <c r="D8" s="76" t="s">
        <v>56</v>
      </c>
      <c r="E8" s="12">
        <v>44527</v>
      </c>
      <c r="F8" s="74" t="s">
        <v>1971</v>
      </c>
      <c r="G8" s="12">
        <v>44532</v>
      </c>
      <c r="H8" s="75" t="s">
        <v>3065</v>
      </c>
      <c r="I8" s="15">
        <v>90</v>
      </c>
      <c r="J8" s="15">
        <v>40</v>
      </c>
      <c r="K8" s="15">
        <v>10</v>
      </c>
      <c r="L8" s="15">
        <v>1</v>
      </c>
      <c r="M8" s="79">
        <v>9</v>
      </c>
      <c r="N8" s="94">
        <v>9</v>
      </c>
      <c r="O8" s="63">
        <v>2530</v>
      </c>
      <c r="P8" s="64">
        <f>Table2245789101123456789101112131415161718192021222324252627282930313233343824445464748495051525362636465666768697034567891011121314[[#This Row],[PEMBULATAN]]*O8</f>
        <v>22770</v>
      </c>
    </row>
    <row r="9" spans="1:16" ht="26.25" customHeight="1" x14ac:dyDescent="0.2">
      <c r="A9" s="13"/>
      <c r="B9" s="73"/>
      <c r="C9" s="71" t="s">
        <v>3222</v>
      </c>
      <c r="D9" s="76" t="s">
        <v>56</v>
      </c>
      <c r="E9" s="12">
        <v>44527</v>
      </c>
      <c r="F9" s="74" t="s">
        <v>1971</v>
      </c>
      <c r="G9" s="12">
        <v>44532</v>
      </c>
      <c r="H9" s="75" t="s">
        <v>3065</v>
      </c>
      <c r="I9" s="15">
        <v>31</v>
      </c>
      <c r="J9" s="15">
        <v>70</v>
      </c>
      <c r="K9" s="15">
        <v>20</v>
      </c>
      <c r="L9" s="15">
        <v>8</v>
      </c>
      <c r="M9" s="79">
        <v>10.85</v>
      </c>
      <c r="N9" s="94">
        <v>10.85</v>
      </c>
      <c r="O9" s="63">
        <v>2530</v>
      </c>
      <c r="P9" s="64">
        <f>Table2245789101123456789101112131415161718192021222324252627282930313233343824445464748495051525362636465666768697034567891011121314[[#This Row],[PEMBULATAN]]*O9</f>
        <v>27450.5</v>
      </c>
    </row>
    <row r="10" spans="1:16" ht="26.25" customHeight="1" x14ac:dyDescent="0.2">
      <c r="A10" s="13"/>
      <c r="B10" s="73"/>
      <c r="C10" s="71" t="s">
        <v>3223</v>
      </c>
      <c r="D10" s="76" t="s">
        <v>56</v>
      </c>
      <c r="E10" s="12">
        <v>44527</v>
      </c>
      <c r="F10" s="74" t="s">
        <v>1971</v>
      </c>
      <c r="G10" s="12">
        <v>44532</v>
      </c>
      <c r="H10" s="75" t="s">
        <v>3065</v>
      </c>
      <c r="I10" s="15">
        <v>61</v>
      </c>
      <c r="J10" s="15">
        <v>60</v>
      </c>
      <c r="K10" s="15">
        <v>20</v>
      </c>
      <c r="L10" s="15">
        <v>9</v>
      </c>
      <c r="M10" s="79">
        <v>18.3</v>
      </c>
      <c r="N10" s="94">
        <v>19</v>
      </c>
      <c r="O10" s="63">
        <v>2530</v>
      </c>
      <c r="P10" s="64">
        <f>Table2245789101123456789101112131415161718192021222324252627282930313233343824445464748495051525362636465666768697034567891011121314[[#This Row],[PEMBULATAN]]*O10</f>
        <v>48070</v>
      </c>
    </row>
    <row r="11" spans="1:16" ht="26.25" customHeight="1" x14ac:dyDescent="0.2">
      <c r="A11" s="13"/>
      <c r="B11" s="73"/>
      <c r="C11" s="71" t="s">
        <v>3224</v>
      </c>
      <c r="D11" s="76" t="s">
        <v>56</v>
      </c>
      <c r="E11" s="12">
        <v>44527</v>
      </c>
      <c r="F11" s="74" t="s">
        <v>1971</v>
      </c>
      <c r="G11" s="12">
        <v>44532</v>
      </c>
      <c r="H11" s="75" t="s">
        <v>3065</v>
      </c>
      <c r="I11" s="15">
        <v>76</v>
      </c>
      <c r="J11" s="15">
        <v>39</v>
      </c>
      <c r="K11" s="15">
        <v>40</v>
      </c>
      <c r="L11" s="15">
        <v>10</v>
      </c>
      <c r="M11" s="79">
        <v>29.64</v>
      </c>
      <c r="N11" s="94">
        <v>29.64</v>
      </c>
      <c r="O11" s="63">
        <v>2530</v>
      </c>
      <c r="P11" s="64">
        <f>Table2245789101123456789101112131415161718192021222324252627282930313233343824445464748495051525362636465666768697034567891011121314[[#This Row],[PEMBULATAN]]*O11</f>
        <v>74989.2</v>
      </c>
    </row>
    <row r="12" spans="1:16" ht="26.25" customHeight="1" x14ac:dyDescent="0.2">
      <c r="A12" s="13"/>
      <c r="B12" s="73"/>
      <c r="C12" s="71" t="s">
        <v>3225</v>
      </c>
      <c r="D12" s="76" t="s">
        <v>56</v>
      </c>
      <c r="E12" s="12">
        <v>44527</v>
      </c>
      <c r="F12" s="74" t="s">
        <v>1971</v>
      </c>
      <c r="G12" s="12">
        <v>44532</v>
      </c>
      <c r="H12" s="75" t="s">
        <v>3065</v>
      </c>
      <c r="I12" s="15">
        <v>38</v>
      </c>
      <c r="J12" s="15">
        <v>38</v>
      </c>
      <c r="K12" s="15">
        <v>28</v>
      </c>
      <c r="L12" s="15">
        <v>3</v>
      </c>
      <c r="M12" s="79">
        <v>10.108000000000001</v>
      </c>
      <c r="N12" s="94">
        <v>10.108000000000001</v>
      </c>
      <c r="O12" s="63">
        <v>2530</v>
      </c>
      <c r="P12" s="64">
        <f>Table2245789101123456789101112131415161718192021222324252627282930313233343824445464748495051525362636465666768697034567891011121314[[#This Row],[PEMBULATAN]]*O12</f>
        <v>25573.24</v>
      </c>
    </row>
    <row r="13" spans="1:16" ht="26.25" customHeight="1" x14ac:dyDescent="0.2">
      <c r="A13" s="13"/>
      <c r="B13" s="73"/>
      <c r="C13" s="71" t="s">
        <v>3226</v>
      </c>
      <c r="D13" s="76" t="s">
        <v>56</v>
      </c>
      <c r="E13" s="12">
        <v>44527</v>
      </c>
      <c r="F13" s="74" t="s">
        <v>1971</v>
      </c>
      <c r="G13" s="12">
        <v>44532</v>
      </c>
      <c r="H13" s="75" t="s">
        <v>3065</v>
      </c>
      <c r="I13" s="15">
        <v>40</v>
      </c>
      <c r="J13" s="15">
        <v>20</v>
      </c>
      <c r="K13" s="15">
        <v>31</v>
      </c>
      <c r="L13" s="15">
        <v>10</v>
      </c>
      <c r="M13" s="79">
        <v>6.2</v>
      </c>
      <c r="N13" s="94">
        <v>10</v>
      </c>
      <c r="O13" s="63">
        <v>2530</v>
      </c>
      <c r="P13" s="64">
        <f>Table2245789101123456789101112131415161718192021222324252627282930313233343824445464748495051525362636465666768697034567891011121314[[#This Row],[PEMBULATAN]]*O13</f>
        <v>25300</v>
      </c>
    </row>
    <row r="14" spans="1:16" ht="26.25" customHeight="1" x14ac:dyDescent="0.2">
      <c r="A14" s="13"/>
      <c r="B14" s="73"/>
      <c r="C14" s="71" t="s">
        <v>3227</v>
      </c>
      <c r="D14" s="76" t="s">
        <v>56</v>
      </c>
      <c r="E14" s="12">
        <v>44527</v>
      </c>
      <c r="F14" s="74" t="s">
        <v>1971</v>
      </c>
      <c r="G14" s="12">
        <v>44532</v>
      </c>
      <c r="H14" s="75" t="s">
        <v>3065</v>
      </c>
      <c r="I14" s="15">
        <v>58</v>
      </c>
      <c r="J14" s="15">
        <v>34</v>
      </c>
      <c r="K14" s="15">
        <v>27</v>
      </c>
      <c r="L14" s="15">
        <v>10</v>
      </c>
      <c r="M14" s="79">
        <v>13.311</v>
      </c>
      <c r="N14" s="94">
        <v>14</v>
      </c>
      <c r="O14" s="63">
        <v>2530</v>
      </c>
      <c r="P14" s="64">
        <f>Table2245789101123456789101112131415161718192021222324252627282930313233343824445464748495051525362636465666768697034567891011121314[[#This Row],[PEMBULATAN]]*O14</f>
        <v>35420</v>
      </c>
    </row>
    <row r="15" spans="1:16" ht="26.25" customHeight="1" x14ac:dyDescent="0.2">
      <c r="A15" s="13"/>
      <c r="B15" s="73"/>
      <c r="C15" s="71" t="s">
        <v>3228</v>
      </c>
      <c r="D15" s="76" t="s">
        <v>56</v>
      </c>
      <c r="E15" s="12">
        <v>44527</v>
      </c>
      <c r="F15" s="74" t="s">
        <v>1971</v>
      </c>
      <c r="G15" s="12">
        <v>44532</v>
      </c>
      <c r="H15" s="75" t="s">
        <v>3065</v>
      </c>
      <c r="I15" s="15">
        <v>74</v>
      </c>
      <c r="J15" s="15">
        <v>45</v>
      </c>
      <c r="K15" s="15">
        <v>57</v>
      </c>
      <c r="L15" s="15">
        <v>28</v>
      </c>
      <c r="M15" s="79">
        <v>47.452500000000001</v>
      </c>
      <c r="N15" s="94">
        <v>48</v>
      </c>
      <c r="O15" s="63">
        <v>2530</v>
      </c>
      <c r="P15" s="64">
        <f>Table2245789101123456789101112131415161718192021222324252627282930313233343824445464748495051525362636465666768697034567891011121314[[#This Row],[PEMBULATAN]]*O15</f>
        <v>121440</v>
      </c>
    </row>
    <row r="16" spans="1:16" ht="26.25" customHeight="1" x14ac:dyDescent="0.2">
      <c r="A16" s="13"/>
      <c r="B16" s="73"/>
      <c r="C16" s="71" t="s">
        <v>3229</v>
      </c>
      <c r="D16" s="76" t="s">
        <v>56</v>
      </c>
      <c r="E16" s="12">
        <v>44527</v>
      </c>
      <c r="F16" s="74" t="s">
        <v>1971</v>
      </c>
      <c r="G16" s="12">
        <v>44532</v>
      </c>
      <c r="H16" s="75" t="s">
        <v>3065</v>
      </c>
      <c r="I16" s="15">
        <v>128</v>
      </c>
      <c r="J16" s="15">
        <v>50</v>
      </c>
      <c r="K16" s="15">
        <v>40</v>
      </c>
      <c r="L16" s="15">
        <v>26</v>
      </c>
      <c r="M16" s="79">
        <v>64</v>
      </c>
      <c r="N16" s="94">
        <v>64</v>
      </c>
      <c r="O16" s="63">
        <v>2530</v>
      </c>
      <c r="P16" s="64">
        <f>Table2245789101123456789101112131415161718192021222324252627282930313233343824445464748495051525362636465666768697034567891011121314[[#This Row],[PEMBULATAN]]*O16</f>
        <v>161920</v>
      </c>
    </row>
    <row r="17" spans="1:16" ht="26.25" customHeight="1" x14ac:dyDescent="0.2">
      <c r="A17" s="13"/>
      <c r="B17" s="73"/>
      <c r="C17" s="71" t="s">
        <v>3230</v>
      </c>
      <c r="D17" s="76" t="s">
        <v>56</v>
      </c>
      <c r="E17" s="12">
        <v>44527</v>
      </c>
      <c r="F17" s="74" t="s">
        <v>1971</v>
      </c>
      <c r="G17" s="12">
        <v>44532</v>
      </c>
      <c r="H17" s="75" t="s">
        <v>3065</v>
      </c>
      <c r="I17" s="15">
        <v>90</v>
      </c>
      <c r="J17" s="15">
        <v>50</v>
      </c>
      <c r="K17" s="15">
        <v>50</v>
      </c>
      <c r="L17" s="15">
        <v>38</v>
      </c>
      <c r="M17" s="79">
        <v>56.25</v>
      </c>
      <c r="N17" s="94">
        <v>56.25</v>
      </c>
      <c r="O17" s="63">
        <v>2530</v>
      </c>
      <c r="P17" s="64">
        <f>Table2245789101123456789101112131415161718192021222324252627282930313233343824445464748495051525362636465666768697034567891011121314[[#This Row],[PEMBULATAN]]*O17</f>
        <v>142312.5</v>
      </c>
    </row>
    <row r="18" spans="1:16" ht="26.25" customHeight="1" x14ac:dyDescent="0.2">
      <c r="A18" s="13"/>
      <c r="B18" s="73"/>
      <c r="C18" s="71" t="s">
        <v>3231</v>
      </c>
      <c r="D18" s="76" t="s">
        <v>56</v>
      </c>
      <c r="E18" s="12">
        <v>44527</v>
      </c>
      <c r="F18" s="74" t="s">
        <v>1971</v>
      </c>
      <c r="G18" s="12">
        <v>44532</v>
      </c>
      <c r="H18" s="75" t="s">
        <v>3065</v>
      </c>
      <c r="I18" s="15">
        <v>73</v>
      </c>
      <c r="J18" s="15">
        <v>58</v>
      </c>
      <c r="K18" s="15">
        <v>33</v>
      </c>
      <c r="L18" s="15">
        <v>25</v>
      </c>
      <c r="M18" s="79">
        <v>34.930500000000002</v>
      </c>
      <c r="N18" s="94">
        <v>34.930500000000002</v>
      </c>
      <c r="O18" s="63">
        <v>2530</v>
      </c>
      <c r="P18" s="64">
        <f>Table2245789101123456789101112131415161718192021222324252627282930313233343824445464748495051525362636465666768697034567891011121314[[#This Row],[PEMBULATAN]]*O18</f>
        <v>88374.165000000008</v>
      </c>
    </row>
    <row r="19" spans="1:16" ht="26.25" customHeight="1" x14ac:dyDescent="0.2">
      <c r="A19" s="13"/>
      <c r="B19" s="73"/>
      <c r="C19" s="71" t="s">
        <v>3232</v>
      </c>
      <c r="D19" s="76" t="s">
        <v>56</v>
      </c>
      <c r="E19" s="12">
        <v>44527</v>
      </c>
      <c r="F19" s="74" t="s">
        <v>1971</v>
      </c>
      <c r="G19" s="12">
        <v>44532</v>
      </c>
      <c r="H19" s="75" t="s">
        <v>3065</v>
      </c>
      <c r="I19" s="15">
        <v>150</v>
      </c>
      <c r="J19" s="15">
        <v>13</v>
      </c>
      <c r="K19" s="15">
        <v>17</v>
      </c>
      <c r="L19" s="15">
        <v>6</v>
      </c>
      <c r="M19" s="79">
        <v>8.2874999999999996</v>
      </c>
      <c r="N19" s="94">
        <v>8.2874999999999996</v>
      </c>
      <c r="O19" s="63">
        <v>2530</v>
      </c>
      <c r="P19" s="64">
        <f>Table2245789101123456789101112131415161718192021222324252627282930313233343824445464748495051525362636465666768697034567891011121314[[#This Row],[PEMBULATAN]]*O19</f>
        <v>20967.375</v>
      </c>
    </row>
    <row r="20" spans="1:16" ht="26.25" customHeight="1" x14ac:dyDescent="0.2">
      <c r="A20" s="13"/>
      <c r="B20" s="73"/>
      <c r="C20" s="71" t="s">
        <v>3233</v>
      </c>
      <c r="D20" s="76" t="s">
        <v>56</v>
      </c>
      <c r="E20" s="12">
        <v>44527</v>
      </c>
      <c r="F20" s="74" t="s">
        <v>1971</v>
      </c>
      <c r="G20" s="12">
        <v>44532</v>
      </c>
      <c r="H20" s="75" t="s">
        <v>3065</v>
      </c>
      <c r="I20" s="15">
        <v>55</v>
      </c>
      <c r="J20" s="15">
        <v>49</v>
      </c>
      <c r="K20" s="15">
        <v>24</v>
      </c>
      <c r="L20" s="15">
        <v>2</v>
      </c>
      <c r="M20" s="79">
        <v>16.170000000000002</v>
      </c>
      <c r="N20" s="94">
        <v>16.170000000000002</v>
      </c>
      <c r="O20" s="63">
        <v>2530</v>
      </c>
      <c r="P20" s="64">
        <f>Table2245789101123456789101112131415161718192021222324252627282930313233343824445464748495051525362636465666768697034567891011121314[[#This Row],[PEMBULATAN]]*O20</f>
        <v>40910.100000000006</v>
      </c>
    </row>
    <row r="21" spans="1:16" ht="26.25" customHeight="1" x14ac:dyDescent="0.2">
      <c r="A21" s="13"/>
      <c r="B21" s="73"/>
      <c r="C21" s="71" t="s">
        <v>3234</v>
      </c>
      <c r="D21" s="76" t="s">
        <v>56</v>
      </c>
      <c r="E21" s="12">
        <v>44527</v>
      </c>
      <c r="F21" s="74" t="s">
        <v>1971</v>
      </c>
      <c r="G21" s="12">
        <v>44532</v>
      </c>
      <c r="H21" s="75" t="s">
        <v>3065</v>
      </c>
      <c r="I21" s="15">
        <v>20</v>
      </c>
      <c r="J21" s="15">
        <v>34</v>
      </c>
      <c r="K21" s="15">
        <v>24</v>
      </c>
      <c r="L21" s="15">
        <v>4</v>
      </c>
      <c r="M21" s="79">
        <v>4.08</v>
      </c>
      <c r="N21" s="94">
        <v>4.08</v>
      </c>
      <c r="O21" s="63">
        <v>2530</v>
      </c>
      <c r="P21" s="64">
        <f>Table2245789101123456789101112131415161718192021222324252627282930313233343824445464748495051525362636465666768697034567891011121314[[#This Row],[PEMBULATAN]]*O21</f>
        <v>10322.4</v>
      </c>
    </row>
    <row r="22" spans="1:16" ht="26.25" customHeight="1" x14ac:dyDescent="0.2">
      <c r="A22" s="13"/>
      <c r="B22" s="73"/>
      <c r="C22" s="71" t="s">
        <v>3235</v>
      </c>
      <c r="D22" s="76" t="s">
        <v>56</v>
      </c>
      <c r="E22" s="12">
        <v>44527</v>
      </c>
      <c r="F22" s="74" t="s">
        <v>1971</v>
      </c>
      <c r="G22" s="12">
        <v>44532</v>
      </c>
      <c r="H22" s="75" t="s">
        <v>3065</v>
      </c>
      <c r="I22" s="15">
        <v>50</v>
      </c>
      <c r="J22" s="15">
        <v>34</v>
      </c>
      <c r="K22" s="15">
        <v>20</v>
      </c>
      <c r="L22" s="15">
        <v>20</v>
      </c>
      <c r="M22" s="79">
        <v>8.5</v>
      </c>
      <c r="N22" s="94">
        <v>21</v>
      </c>
      <c r="O22" s="63">
        <v>2530</v>
      </c>
      <c r="P22" s="64">
        <f>Table2245789101123456789101112131415161718192021222324252627282930313233343824445464748495051525362636465666768697034567891011121314[[#This Row],[PEMBULATAN]]*O22</f>
        <v>53130</v>
      </c>
    </row>
    <row r="23" spans="1:16" ht="26.25" customHeight="1" x14ac:dyDescent="0.2">
      <c r="A23" s="13"/>
      <c r="B23" s="73"/>
      <c r="C23" s="71" t="s">
        <v>3236</v>
      </c>
      <c r="D23" s="76" t="s">
        <v>56</v>
      </c>
      <c r="E23" s="12">
        <v>44527</v>
      </c>
      <c r="F23" s="74" t="s">
        <v>1971</v>
      </c>
      <c r="G23" s="12">
        <v>44532</v>
      </c>
      <c r="H23" s="75" t="s">
        <v>3065</v>
      </c>
      <c r="I23" s="15">
        <v>50</v>
      </c>
      <c r="J23" s="15">
        <v>34</v>
      </c>
      <c r="K23" s="15">
        <v>20</v>
      </c>
      <c r="L23" s="15">
        <v>20</v>
      </c>
      <c r="M23" s="79">
        <v>8.5</v>
      </c>
      <c r="N23" s="94">
        <v>21</v>
      </c>
      <c r="O23" s="63">
        <v>2530</v>
      </c>
      <c r="P23" s="64">
        <f>Table2245789101123456789101112131415161718192021222324252627282930313233343824445464748495051525362636465666768697034567891011121314[[#This Row],[PEMBULATAN]]*O23</f>
        <v>53130</v>
      </c>
    </row>
    <row r="24" spans="1:16" ht="26.25" customHeight="1" x14ac:dyDescent="0.2">
      <c r="A24" s="13"/>
      <c r="B24" s="73"/>
      <c r="C24" s="71" t="s">
        <v>3237</v>
      </c>
      <c r="D24" s="76" t="s">
        <v>56</v>
      </c>
      <c r="E24" s="12">
        <v>44527</v>
      </c>
      <c r="F24" s="74" t="s">
        <v>1971</v>
      </c>
      <c r="G24" s="12">
        <v>44532</v>
      </c>
      <c r="H24" s="75" t="s">
        <v>3065</v>
      </c>
      <c r="I24" s="15">
        <v>40</v>
      </c>
      <c r="J24" s="15">
        <v>40</v>
      </c>
      <c r="K24" s="15">
        <v>64</v>
      </c>
      <c r="L24" s="15">
        <v>6</v>
      </c>
      <c r="M24" s="79">
        <v>25.6</v>
      </c>
      <c r="N24" s="94">
        <v>25.6</v>
      </c>
      <c r="O24" s="63">
        <v>2530</v>
      </c>
      <c r="P24" s="64">
        <f>Table2245789101123456789101112131415161718192021222324252627282930313233343824445464748495051525362636465666768697034567891011121314[[#This Row],[PEMBULATAN]]*O24</f>
        <v>64768</v>
      </c>
    </row>
    <row r="25" spans="1:16" ht="26.25" customHeight="1" x14ac:dyDescent="0.2">
      <c r="A25" s="13"/>
      <c r="B25" s="73"/>
      <c r="C25" s="71" t="s">
        <v>3238</v>
      </c>
      <c r="D25" s="76" t="s">
        <v>56</v>
      </c>
      <c r="E25" s="12">
        <v>44527</v>
      </c>
      <c r="F25" s="74" t="s">
        <v>1971</v>
      </c>
      <c r="G25" s="12">
        <v>44532</v>
      </c>
      <c r="H25" s="75" t="s">
        <v>3065</v>
      </c>
      <c r="I25" s="15">
        <v>62</v>
      </c>
      <c r="J25" s="15">
        <v>50</v>
      </c>
      <c r="K25" s="15">
        <v>28</v>
      </c>
      <c r="L25" s="15">
        <v>14</v>
      </c>
      <c r="M25" s="79">
        <v>21.7</v>
      </c>
      <c r="N25" s="94">
        <v>21.7</v>
      </c>
      <c r="O25" s="63">
        <v>2530</v>
      </c>
      <c r="P25" s="64">
        <f>Table2245789101123456789101112131415161718192021222324252627282930313233343824445464748495051525362636465666768697034567891011121314[[#This Row],[PEMBULATAN]]*O25</f>
        <v>54901</v>
      </c>
    </row>
    <row r="26" spans="1:16" ht="26.25" customHeight="1" x14ac:dyDescent="0.2">
      <c r="A26" s="13"/>
      <c r="B26" s="73"/>
      <c r="C26" s="71" t="s">
        <v>3239</v>
      </c>
      <c r="D26" s="76" t="s">
        <v>56</v>
      </c>
      <c r="E26" s="12">
        <v>44527</v>
      </c>
      <c r="F26" s="74" t="s">
        <v>1971</v>
      </c>
      <c r="G26" s="12">
        <v>44532</v>
      </c>
      <c r="H26" s="75" t="s">
        <v>3065</v>
      </c>
      <c r="I26" s="15">
        <v>56</v>
      </c>
      <c r="J26" s="15">
        <v>50</v>
      </c>
      <c r="K26" s="15">
        <v>35</v>
      </c>
      <c r="L26" s="15">
        <v>12</v>
      </c>
      <c r="M26" s="79">
        <v>24.5</v>
      </c>
      <c r="N26" s="94">
        <v>26</v>
      </c>
      <c r="O26" s="63">
        <v>2530</v>
      </c>
      <c r="P26" s="64">
        <f>Table2245789101123456789101112131415161718192021222324252627282930313233343824445464748495051525362636465666768697034567891011121314[[#This Row],[PEMBULATAN]]*O26</f>
        <v>65780</v>
      </c>
    </row>
    <row r="27" spans="1:16" ht="26.25" customHeight="1" x14ac:dyDescent="0.2">
      <c r="A27" s="13"/>
      <c r="B27" s="73"/>
      <c r="C27" s="71" t="s">
        <v>3240</v>
      </c>
      <c r="D27" s="76" t="s">
        <v>56</v>
      </c>
      <c r="E27" s="12">
        <v>44527</v>
      </c>
      <c r="F27" s="74" t="s">
        <v>1971</v>
      </c>
      <c r="G27" s="12">
        <v>44532</v>
      </c>
      <c r="H27" s="75" t="s">
        <v>3065</v>
      </c>
      <c r="I27" s="15">
        <v>110</v>
      </c>
      <c r="J27" s="15">
        <v>100</v>
      </c>
      <c r="K27" s="15">
        <v>10</v>
      </c>
      <c r="L27" s="15">
        <v>10</v>
      </c>
      <c r="M27" s="79">
        <v>27.5</v>
      </c>
      <c r="N27" s="94">
        <v>29</v>
      </c>
      <c r="O27" s="63">
        <v>2530</v>
      </c>
      <c r="P27" s="64">
        <f>Table2245789101123456789101112131415161718192021222324252627282930313233343824445464748495051525362636465666768697034567891011121314[[#This Row],[PEMBULATAN]]*O27</f>
        <v>73370</v>
      </c>
    </row>
    <row r="28" spans="1:16" ht="26.25" customHeight="1" x14ac:dyDescent="0.2">
      <c r="A28" s="13"/>
      <c r="B28" s="73"/>
      <c r="C28" s="71" t="s">
        <v>3241</v>
      </c>
      <c r="D28" s="76" t="s">
        <v>56</v>
      </c>
      <c r="E28" s="12">
        <v>44527</v>
      </c>
      <c r="F28" s="74" t="s">
        <v>1971</v>
      </c>
      <c r="G28" s="12">
        <v>44532</v>
      </c>
      <c r="H28" s="75" t="s">
        <v>3065</v>
      </c>
      <c r="I28" s="15">
        <v>72</v>
      </c>
      <c r="J28" s="15">
        <v>40</v>
      </c>
      <c r="K28" s="15">
        <v>37</v>
      </c>
      <c r="L28" s="15">
        <v>21</v>
      </c>
      <c r="M28" s="79">
        <v>26.64</v>
      </c>
      <c r="N28" s="94">
        <v>26.64</v>
      </c>
      <c r="O28" s="63">
        <v>2530</v>
      </c>
      <c r="P28" s="64">
        <f>Table2245789101123456789101112131415161718192021222324252627282930313233343824445464748495051525362636465666768697034567891011121314[[#This Row],[PEMBULATAN]]*O28</f>
        <v>67399.199999999997</v>
      </c>
    </row>
    <row r="29" spans="1:16" ht="26.25" customHeight="1" x14ac:dyDescent="0.2">
      <c r="A29" s="13"/>
      <c r="B29" s="73"/>
      <c r="C29" s="71" t="s">
        <v>3242</v>
      </c>
      <c r="D29" s="76" t="s">
        <v>56</v>
      </c>
      <c r="E29" s="12">
        <v>44527</v>
      </c>
      <c r="F29" s="74" t="s">
        <v>1971</v>
      </c>
      <c r="G29" s="12">
        <v>44532</v>
      </c>
      <c r="H29" s="75" t="s">
        <v>3065</v>
      </c>
      <c r="I29" s="15">
        <v>80</v>
      </c>
      <c r="J29" s="15">
        <v>51</v>
      </c>
      <c r="K29" s="15">
        <v>33</v>
      </c>
      <c r="L29" s="15">
        <v>18</v>
      </c>
      <c r="M29" s="79">
        <v>33.659999999999997</v>
      </c>
      <c r="N29" s="94">
        <v>33.659999999999997</v>
      </c>
      <c r="O29" s="63">
        <v>2530</v>
      </c>
      <c r="P29" s="64">
        <f>Table2245789101123456789101112131415161718192021222324252627282930313233343824445464748495051525362636465666768697034567891011121314[[#This Row],[PEMBULATAN]]*O29</f>
        <v>85159.799999999988</v>
      </c>
    </row>
    <row r="30" spans="1:16" ht="26.25" customHeight="1" x14ac:dyDescent="0.2">
      <c r="A30" s="13"/>
      <c r="B30" s="73"/>
      <c r="C30" s="71" t="s">
        <v>3243</v>
      </c>
      <c r="D30" s="76" t="s">
        <v>56</v>
      </c>
      <c r="E30" s="12">
        <v>44527</v>
      </c>
      <c r="F30" s="74" t="s">
        <v>1971</v>
      </c>
      <c r="G30" s="12">
        <v>44532</v>
      </c>
      <c r="H30" s="75" t="s">
        <v>3065</v>
      </c>
      <c r="I30" s="15">
        <v>50</v>
      </c>
      <c r="J30" s="15">
        <v>36</v>
      </c>
      <c r="K30" s="15">
        <v>34</v>
      </c>
      <c r="L30" s="15">
        <v>1</v>
      </c>
      <c r="M30" s="79">
        <v>15.3</v>
      </c>
      <c r="N30" s="94">
        <v>16</v>
      </c>
      <c r="O30" s="63">
        <v>2530</v>
      </c>
      <c r="P30" s="64">
        <f>Table2245789101123456789101112131415161718192021222324252627282930313233343824445464748495051525362636465666768697034567891011121314[[#This Row],[PEMBULATAN]]*O30</f>
        <v>40480</v>
      </c>
    </row>
    <row r="31" spans="1:16" ht="26.25" customHeight="1" x14ac:dyDescent="0.2">
      <c r="A31" s="13"/>
      <c r="B31" s="73"/>
      <c r="C31" s="71" t="s">
        <v>3244</v>
      </c>
      <c r="D31" s="76" t="s">
        <v>56</v>
      </c>
      <c r="E31" s="12">
        <v>44527</v>
      </c>
      <c r="F31" s="74" t="s">
        <v>1971</v>
      </c>
      <c r="G31" s="12">
        <v>44532</v>
      </c>
      <c r="H31" s="75" t="s">
        <v>3065</v>
      </c>
      <c r="I31" s="15">
        <v>97</v>
      </c>
      <c r="J31" s="15">
        <v>64</v>
      </c>
      <c r="K31" s="15">
        <v>11</v>
      </c>
      <c r="L31" s="15">
        <v>8</v>
      </c>
      <c r="M31" s="79">
        <v>17.071999999999999</v>
      </c>
      <c r="N31" s="94">
        <v>17.071999999999999</v>
      </c>
      <c r="O31" s="63">
        <v>2530</v>
      </c>
      <c r="P31" s="64">
        <f>Table2245789101123456789101112131415161718192021222324252627282930313233343824445464748495051525362636465666768697034567891011121314[[#This Row],[PEMBULATAN]]*O31</f>
        <v>43192.159999999996</v>
      </c>
    </row>
    <row r="32" spans="1:16" ht="26.25" customHeight="1" x14ac:dyDescent="0.2">
      <c r="A32" s="13"/>
      <c r="B32" s="73"/>
      <c r="C32" s="71" t="s">
        <v>3245</v>
      </c>
      <c r="D32" s="76" t="s">
        <v>56</v>
      </c>
      <c r="E32" s="12">
        <v>44527</v>
      </c>
      <c r="F32" s="74" t="s">
        <v>1971</v>
      </c>
      <c r="G32" s="12">
        <v>44532</v>
      </c>
      <c r="H32" s="75" t="s">
        <v>3065</v>
      </c>
      <c r="I32" s="15">
        <v>55</v>
      </c>
      <c r="J32" s="15">
        <v>26</v>
      </c>
      <c r="K32" s="15">
        <v>26</v>
      </c>
      <c r="L32" s="15">
        <v>1</v>
      </c>
      <c r="M32" s="79">
        <v>9.2949999999999999</v>
      </c>
      <c r="N32" s="94">
        <v>10</v>
      </c>
      <c r="O32" s="63">
        <v>2530</v>
      </c>
      <c r="P32" s="64">
        <f>Table2245789101123456789101112131415161718192021222324252627282930313233343824445464748495051525362636465666768697034567891011121314[[#This Row],[PEMBULATAN]]*O32</f>
        <v>25300</v>
      </c>
    </row>
    <row r="33" spans="1:16" ht="26.25" customHeight="1" x14ac:dyDescent="0.2">
      <c r="A33" s="13"/>
      <c r="B33" s="73"/>
      <c r="C33" s="71" t="s">
        <v>3246</v>
      </c>
      <c r="D33" s="76" t="s">
        <v>56</v>
      </c>
      <c r="E33" s="12">
        <v>44527</v>
      </c>
      <c r="F33" s="74" t="s">
        <v>1971</v>
      </c>
      <c r="G33" s="12">
        <v>44532</v>
      </c>
      <c r="H33" s="75" t="s">
        <v>3065</v>
      </c>
      <c r="I33" s="15">
        <v>30</v>
      </c>
      <c r="J33" s="15">
        <v>30</v>
      </c>
      <c r="K33" s="15">
        <v>33</v>
      </c>
      <c r="L33" s="15">
        <v>5</v>
      </c>
      <c r="M33" s="79">
        <v>7.4249999999999998</v>
      </c>
      <c r="N33" s="94">
        <v>8</v>
      </c>
      <c r="O33" s="63">
        <v>2530</v>
      </c>
      <c r="P33" s="64">
        <f>Table2245789101123456789101112131415161718192021222324252627282930313233343824445464748495051525362636465666768697034567891011121314[[#This Row],[PEMBULATAN]]*O33</f>
        <v>20240</v>
      </c>
    </row>
    <row r="34" spans="1:16" ht="26.25" customHeight="1" x14ac:dyDescent="0.2">
      <c r="A34" s="13"/>
      <c r="B34" s="73"/>
      <c r="C34" s="71" t="s">
        <v>3247</v>
      </c>
      <c r="D34" s="76" t="s">
        <v>56</v>
      </c>
      <c r="E34" s="12">
        <v>44527</v>
      </c>
      <c r="F34" s="74" t="s">
        <v>1971</v>
      </c>
      <c r="G34" s="12">
        <v>44532</v>
      </c>
      <c r="H34" s="75" t="s">
        <v>3065</v>
      </c>
      <c r="I34" s="15">
        <v>10</v>
      </c>
      <c r="J34" s="15">
        <v>20</v>
      </c>
      <c r="K34" s="15">
        <v>29</v>
      </c>
      <c r="L34" s="15">
        <v>5</v>
      </c>
      <c r="M34" s="79">
        <v>1.45</v>
      </c>
      <c r="N34" s="94">
        <v>6</v>
      </c>
      <c r="O34" s="63">
        <v>2530</v>
      </c>
      <c r="P34" s="64">
        <f>Table2245789101123456789101112131415161718192021222324252627282930313233343824445464748495051525362636465666768697034567891011121314[[#This Row],[PEMBULATAN]]*O34</f>
        <v>15180</v>
      </c>
    </row>
    <row r="35" spans="1:16" ht="26.25" customHeight="1" x14ac:dyDescent="0.2">
      <c r="A35" s="13"/>
      <c r="B35" s="73"/>
      <c r="C35" s="71" t="s">
        <v>3248</v>
      </c>
      <c r="D35" s="76" t="s">
        <v>56</v>
      </c>
      <c r="E35" s="12">
        <v>44527</v>
      </c>
      <c r="F35" s="74" t="s">
        <v>1971</v>
      </c>
      <c r="G35" s="12">
        <v>44532</v>
      </c>
      <c r="H35" s="75" t="s">
        <v>3065</v>
      </c>
      <c r="I35" s="15">
        <v>30</v>
      </c>
      <c r="J35" s="15">
        <v>20</v>
      </c>
      <c r="K35" s="15">
        <v>31</v>
      </c>
      <c r="L35" s="15">
        <v>2</v>
      </c>
      <c r="M35" s="79">
        <v>4.6500000000000004</v>
      </c>
      <c r="N35" s="94">
        <v>4.6500000000000004</v>
      </c>
      <c r="O35" s="63">
        <v>2530</v>
      </c>
      <c r="P35" s="64">
        <f>Table2245789101123456789101112131415161718192021222324252627282930313233343824445464748495051525362636465666768697034567891011121314[[#This Row],[PEMBULATAN]]*O35</f>
        <v>11764.5</v>
      </c>
    </row>
    <row r="36" spans="1:16" ht="26.25" customHeight="1" x14ac:dyDescent="0.2">
      <c r="A36" s="13"/>
      <c r="B36" s="73"/>
      <c r="C36" s="71" t="s">
        <v>3249</v>
      </c>
      <c r="D36" s="76" t="s">
        <v>56</v>
      </c>
      <c r="E36" s="12">
        <v>44527</v>
      </c>
      <c r="F36" s="74" t="s">
        <v>1971</v>
      </c>
      <c r="G36" s="12">
        <v>44532</v>
      </c>
      <c r="H36" s="75" t="s">
        <v>3065</v>
      </c>
      <c r="I36" s="15">
        <v>50</v>
      </c>
      <c r="J36" s="15">
        <v>38</v>
      </c>
      <c r="K36" s="15">
        <v>11</v>
      </c>
      <c r="L36" s="15">
        <v>5</v>
      </c>
      <c r="M36" s="79">
        <v>5.2249999999999996</v>
      </c>
      <c r="N36" s="94">
        <v>5.2249999999999996</v>
      </c>
      <c r="O36" s="63">
        <v>2530</v>
      </c>
      <c r="P36" s="64">
        <f>Table2245789101123456789101112131415161718192021222324252627282930313233343824445464748495051525362636465666768697034567891011121314[[#This Row],[PEMBULATAN]]*O36</f>
        <v>13219.25</v>
      </c>
    </row>
    <row r="37" spans="1:16" ht="26.25" customHeight="1" x14ac:dyDescent="0.2">
      <c r="A37" s="13"/>
      <c r="B37" s="73"/>
      <c r="C37" s="71" t="s">
        <v>3250</v>
      </c>
      <c r="D37" s="76" t="s">
        <v>56</v>
      </c>
      <c r="E37" s="12">
        <v>44527</v>
      </c>
      <c r="F37" s="74" t="s">
        <v>1971</v>
      </c>
      <c r="G37" s="12">
        <v>44532</v>
      </c>
      <c r="H37" s="75" t="s">
        <v>3065</v>
      </c>
      <c r="I37" s="15">
        <v>36</v>
      </c>
      <c r="J37" s="15">
        <v>30</v>
      </c>
      <c r="K37" s="15">
        <v>40</v>
      </c>
      <c r="L37" s="15">
        <v>5</v>
      </c>
      <c r="M37" s="79">
        <v>10.8</v>
      </c>
      <c r="N37" s="94">
        <v>10.8</v>
      </c>
      <c r="O37" s="63">
        <v>2530</v>
      </c>
      <c r="P37" s="64">
        <f>Table2245789101123456789101112131415161718192021222324252627282930313233343824445464748495051525362636465666768697034567891011121314[[#This Row],[PEMBULATAN]]*O37</f>
        <v>27324</v>
      </c>
    </row>
    <row r="38" spans="1:16" ht="26.25" customHeight="1" x14ac:dyDescent="0.2">
      <c r="A38" s="13"/>
      <c r="B38" s="73"/>
      <c r="C38" s="71" t="s">
        <v>3251</v>
      </c>
      <c r="D38" s="76" t="s">
        <v>56</v>
      </c>
      <c r="E38" s="12">
        <v>44527</v>
      </c>
      <c r="F38" s="74" t="s">
        <v>1971</v>
      </c>
      <c r="G38" s="12">
        <v>44532</v>
      </c>
      <c r="H38" s="75" t="s">
        <v>3065</v>
      </c>
      <c r="I38" s="15">
        <v>65</v>
      </c>
      <c r="J38" s="15">
        <v>45</v>
      </c>
      <c r="K38" s="15">
        <v>6</v>
      </c>
      <c r="L38" s="15">
        <v>2</v>
      </c>
      <c r="M38" s="79">
        <v>4.3875000000000002</v>
      </c>
      <c r="N38" s="94">
        <v>5</v>
      </c>
      <c r="O38" s="63">
        <v>2530</v>
      </c>
      <c r="P38" s="64">
        <f>Table2245789101123456789101112131415161718192021222324252627282930313233343824445464748495051525362636465666768697034567891011121314[[#This Row],[PEMBULATAN]]*O38</f>
        <v>12650</v>
      </c>
    </row>
    <row r="39" spans="1:16" ht="26.25" customHeight="1" x14ac:dyDescent="0.2">
      <c r="A39" s="13"/>
      <c r="B39" s="73"/>
      <c r="C39" s="71" t="s">
        <v>3252</v>
      </c>
      <c r="D39" s="76" t="s">
        <v>56</v>
      </c>
      <c r="E39" s="12">
        <v>44527</v>
      </c>
      <c r="F39" s="74" t="s">
        <v>1971</v>
      </c>
      <c r="G39" s="12">
        <v>44532</v>
      </c>
      <c r="H39" s="75" t="s">
        <v>3065</v>
      </c>
      <c r="I39" s="15">
        <v>51</v>
      </c>
      <c r="J39" s="15">
        <v>36</v>
      </c>
      <c r="K39" s="15">
        <v>27</v>
      </c>
      <c r="L39" s="15">
        <v>2</v>
      </c>
      <c r="M39" s="79">
        <v>12.393000000000001</v>
      </c>
      <c r="N39" s="94">
        <v>13</v>
      </c>
      <c r="O39" s="63">
        <v>2530</v>
      </c>
      <c r="P39" s="64">
        <f>Table2245789101123456789101112131415161718192021222324252627282930313233343824445464748495051525362636465666768697034567891011121314[[#This Row],[PEMBULATAN]]*O39</f>
        <v>32890</v>
      </c>
    </row>
    <row r="40" spans="1:16" ht="26.25" customHeight="1" x14ac:dyDescent="0.2">
      <c r="A40" s="13"/>
      <c r="B40" s="73"/>
      <c r="C40" s="71" t="s">
        <v>3253</v>
      </c>
      <c r="D40" s="76" t="s">
        <v>56</v>
      </c>
      <c r="E40" s="12">
        <v>44527</v>
      </c>
      <c r="F40" s="74" t="s">
        <v>1971</v>
      </c>
      <c r="G40" s="12">
        <v>44532</v>
      </c>
      <c r="H40" s="75" t="s">
        <v>3065</v>
      </c>
      <c r="I40" s="15">
        <v>62</v>
      </c>
      <c r="J40" s="15">
        <v>48</v>
      </c>
      <c r="K40" s="15">
        <v>14</v>
      </c>
      <c r="L40" s="15">
        <v>8</v>
      </c>
      <c r="M40" s="79">
        <v>10.416</v>
      </c>
      <c r="N40" s="94">
        <v>11</v>
      </c>
      <c r="O40" s="63">
        <v>2530</v>
      </c>
      <c r="P40" s="64">
        <f>Table2245789101123456789101112131415161718192021222324252627282930313233343824445464748495051525362636465666768697034567891011121314[[#This Row],[PEMBULATAN]]*O40</f>
        <v>27830</v>
      </c>
    </row>
    <row r="41" spans="1:16" ht="26.25" customHeight="1" x14ac:dyDescent="0.2">
      <c r="A41" s="13"/>
      <c r="B41" s="73"/>
      <c r="C41" s="71" t="s">
        <v>3254</v>
      </c>
      <c r="D41" s="76" t="s">
        <v>56</v>
      </c>
      <c r="E41" s="12">
        <v>44527</v>
      </c>
      <c r="F41" s="74" t="s">
        <v>1971</v>
      </c>
      <c r="G41" s="12">
        <v>44532</v>
      </c>
      <c r="H41" s="75" t="s">
        <v>3065</v>
      </c>
      <c r="I41" s="15">
        <v>50</v>
      </c>
      <c r="J41" s="15">
        <v>24</v>
      </c>
      <c r="K41" s="15">
        <v>29</v>
      </c>
      <c r="L41" s="15">
        <v>4</v>
      </c>
      <c r="M41" s="79">
        <v>8.6999999999999993</v>
      </c>
      <c r="N41" s="94">
        <v>8.6999999999999993</v>
      </c>
      <c r="O41" s="63">
        <v>2530</v>
      </c>
      <c r="P41" s="64">
        <f>Table2245789101123456789101112131415161718192021222324252627282930313233343824445464748495051525362636465666768697034567891011121314[[#This Row],[PEMBULATAN]]*O41</f>
        <v>22011</v>
      </c>
    </row>
    <row r="42" spans="1:16" ht="26.25" customHeight="1" x14ac:dyDescent="0.2">
      <c r="A42" s="13"/>
      <c r="B42" s="73"/>
      <c r="C42" s="71" t="s">
        <v>3255</v>
      </c>
      <c r="D42" s="76" t="s">
        <v>56</v>
      </c>
      <c r="E42" s="12">
        <v>44527</v>
      </c>
      <c r="F42" s="74" t="s">
        <v>1971</v>
      </c>
      <c r="G42" s="12">
        <v>44532</v>
      </c>
      <c r="H42" s="75" t="s">
        <v>3065</v>
      </c>
      <c r="I42" s="15">
        <v>130</v>
      </c>
      <c r="J42" s="15">
        <v>35</v>
      </c>
      <c r="K42" s="15">
        <v>10</v>
      </c>
      <c r="L42" s="15">
        <v>4</v>
      </c>
      <c r="M42" s="79">
        <v>11.375</v>
      </c>
      <c r="N42" s="94">
        <v>12</v>
      </c>
      <c r="O42" s="63">
        <v>2530</v>
      </c>
      <c r="P42" s="64">
        <f>Table2245789101123456789101112131415161718192021222324252627282930313233343824445464748495051525362636465666768697034567891011121314[[#This Row],[PEMBULATAN]]*O42</f>
        <v>30360</v>
      </c>
    </row>
    <row r="43" spans="1:16" ht="26.25" customHeight="1" x14ac:dyDescent="0.2">
      <c r="A43" s="13"/>
      <c r="B43" s="73"/>
      <c r="C43" s="71" t="s">
        <v>3256</v>
      </c>
      <c r="D43" s="76" t="s">
        <v>56</v>
      </c>
      <c r="E43" s="12">
        <v>44527</v>
      </c>
      <c r="F43" s="74" t="s">
        <v>1971</v>
      </c>
      <c r="G43" s="12">
        <v>44532</v>
      </c>
      <c r="H43" s="75" t="s">
        <v>3065</v>
      </c>
      <c r="I43" s="15">
        <v>34</v>
      </c>
      <c r="J43" s="15">
        <v>34</v>
      </c>
      <c r="K43" s="15">
        <v>34</v>
      </c>
      <c r="L43" s="15">
        <v>4</v>
      </c>
      <c r="M43" s="79">
        <v>9.8260000000000005</v>
      </c>
      <c r="N43" s="94">
        <v>9.8260000000000005</v>
      </c>
      <c r="O43" s="63">
        <v>2530</v>
      </c>
      <c r="P43" s="64">
        <f>Table2245789101123456789101112131415161718192021222324252627282930313233343824445464748495051525362636465666768697034567891011121314[[#This Row],[PEMBULATAN]]*O43</f>
        <v>24859.780000000002</v>
      </c>
    </row>
    <row r="44" spans="1:16" ht="26.25" customHeight="1" x14ac:dyDescent="0.2">
      <c r="A44" s="13"/>
      <c r="B44" s="73"/>
      <c r="C44" s="71" t="s">
        <v>3257</v>
      </c>
      <c r="D44" s="76" t="s">
        <v>56</v>
      </c>
      <c r="E44" s="12">
        <v>44527</v>
      </c>
      <c r="F44" s="74" t="s">
        <v>1971</v>
      </c>
      <c r="G44" s="12">
        <v>44532</v>
      </c>
      <c r="H44" s="75" t="s">
        <v>3065</v>
      </c>
      <c r="I44" s="15">
        <v>60</v>
      </c>
      <c r="J44" s="15">
        <v>40</v>
      </c>
      <c r="K44" s="15">
        <v>28</v>
      </c>
      <c r="L44" s="15">
        <v>10</v>
      </c>
      <c r="M44" s="79">
        <v>16.8</v>
      </c>
      <c r="N44" s="94">
        <v>16.8</v>
      </c>
      <c r="O44" s="63">
        <v>2530</v>
      </c>
      <c r="P44" s="64">
        <f>Table2245789101123456789101112131415161718192021222324252627282930313233343824445464748495051525362636465666768697034567891011121314[[#This Row],[PEMBULATAN]]*O44</f>
        <v>42504</v>
      </c>
    </row>
    <row r="45" spans="1:16" ht="26.25" customHeight="1" x14ac:dyDescent="0.2">
      <c r="A45" s="13"/>
      <c r="B45" s="73"/>
      <c r="C45" s="71" t="s">
        <v>3258</v>
      </c>
      <c r="D45" s="76" t="s">
        <v>56</v>
      </c>
      <c r="E45" s="12">
        <v>44527</v>
      </c>
      <c r="F45" s="74" t="s">
        <v>1971</v>
      </c>
      <c r="G45" s="12">
        <v>44532</v>
      </c>
      <c r="H45" s="75" t="s">
        <v>3065</v>
      </c>
      <c r="I45" s="15">
        <v>50</v>
      </c>
      <c r="J45" s="15">
        <v>50</v>
      </c>
      <c r="K45" s="15">
        <v>20</v>
      </c>
      <c r="L45" s="15">
        <v>7</v>
      </c>
      <c r="M45" s="79">
        <v>12.5</v>
      </c>
      <c r="N45" s="94">
        <v>14</v>
      </c>
      <c r="O45" s="63">
        <v>2530</v>
      </c>
      <c r="P45" s="64">
        <f>Table2245789101123456789101112131415161718192021222324252627282930313233343824445464748495051525362636465666768697034567891011121314[[#This Row],[PEMBULATAN]]*O45</f>
        <v>35420</v>
      </c>
    </row>
    <row r="46" spans="1:16" ht="26.25" customHeight="1" x14ac:dyDescent="0.2">
      <c r="A46" s="13"/>
      <c r="B46" s="73"/>
      <c r="C46" s="71" t="s">
        <v>3259</v>
      </c>
      <c r="D46" s="76" t="s">
        <v>56</v>
      </c>
      <c r="E46" s="12">
        <v>44527</v>
      </c>
      <c r="F46" s="74" t="s">
        <v>1971</v>
      </c>
      <c r="G46" s="12">
        <v>44532</v>
      </c>
      <c r="H46" s="75" t="s">
        <v>3065</v>
      </c>
      <c r="I46" s="15">
        <v>40</v>
      </c>
      <c r="J46" s="15">
        <v>30</v>
      </c>
      <c r="K46" s="15">
        <v>32</v>
      </c>
      <c r="L46" s="15">
        <v>3</v>
      </c>
      <c r="M46" s="79">
        <v>9.6</v>
      </c>
      <c r="N46" s="94">
        <v>9.6</v>
      </c>
      <c r="O46" s="63">
        <v>2530</v>
      </c>
      <c r="P46" s="64">
        <f>Table2245789101123456789101112131415161718192021222324252627282930313233343824445464748495051525362636465666768697034567891011121314[[#This Row],[PEMBULATAN]]*O46</f>
        <v>24288</v>
      </c>
    </row>
    <row r="47" spans="1:16" ht="26.25" customHeight="1" x14ac:dyDescent="0.2">
      <c r="A47" s="13"/>
      <c r="B47" s="73"/>
      <c r="C47" s="71" t="s">
        <v>3260</v>
      </c>
      <c r="D47" s="76" t="s">
        <v>56</v>
      </c>
      <c r="E47" s="12">
        <v>44527</v>
      </c>
      <c r="F47" s="74" t="s">
        <v>1971</v>
      </c>
      <c r="G47" s="12">
        <v>44532</v>
      </c>
      <c r="H47" s="75" t="s">
        <v>3065</v>
      </c>
      <c r="I47" s="15">
        <v>47</v>
      </c>
      <c r="J47" s="15">
        <v>46</v>
      </c>
      <c r="K47" s="15">
        <v>30</v>
      </c>
      <c r="L47" s="15">
        <v>9</v>
      </c>
      <c r="M47" s="79">
        <v>16.215</v>
      </c>
      <c r="N47" s="94">
        <v>16.215</v>
      </c>
      <c r="O47" s="63">
        <v>2530</v>
      </c>
      <c r="P47" s="64">
        <f>Table2245789101123456789101112131415161718192021222324252627282930313233343824445464748495051525362636465666768697034567891011121314[[#This Row],[PEMBULATAN]]*O47</f>
        <v>41023.949999999997</v>
      </c>
    </row>
    <row r="48" spans="1:16" ht="26.25" customHeight="1" x14ac:dyDescent="0.2">
      <c r="A48" s="13"/>
      <c r="B48" s="73"/>
      <c r="C48" s="71" t="s">
        <v>3261</v>
      </c>
      <c r="D48" s="76" t="s">
        <v>56</v>
      </c>
      <c r="E48" s="12">
        <v>44527</v>
      </c>
      <c r="F48" s="74" t="s">
        <v>1971</v>
      </c>
      <c r="G48" s="12">
        <v>44532</v>
      </c>
      <c r="H48" s="75" t="s">
        <v>3065</v>
      </c>
      <c r="I48" s="15">
        <v>110</v>
      </c>
      <c r="J48" s="15">
        <v>30</v>
      </c>
      <c r="K48" s="15">
        <v>13</v>
      </c>
      <c r="L48" s="15">
        <v>10</v>
      </c>
      <c r="M48" s="79">
        <v>10.725</v>
      </c>
      <c r="N48" s="94">
        <v>10.725</v>
      </c>
      <c r="O48" s="63">
        <v>2530</v>
      </c>
      <c r="P48" s="64">
        <f>Table2245789101123456789101112131415161718192021222324252627282930313233343824445464748495051525362636465666768697034567891011121314[[#This Row],[PEMBULATAN]]*O48</f>
        <v>27134.25</v>
      </c>
    </row>
    <row r="49" spans="1:16" ht="26.25" customHeight="1" x14ac:dyDescent="0.2">
      <c r="A49" s="13"/>
      <c r="B49" s="73"/>
      <c r="C49" s="71" t="s">
        <v>3262</v>
      </c>
      <c r="D49" s="76" t="s">
        <v>56</v>
      </c>
      <c r="E49" s="12">
        <v>44527</v>
      </c>
      <c r="F49" s="74" t="s">
        <v>1971</v>
      </c>
      <c r="G49" s="12">
        <v>44532</v>
      </c>
      <c r="H49" s="75" t="s">
        <v>3065</v>
      </c>
      <c r="I49" s="15">
        <v>50</v>
      </c>
      <c r="J49" s="15">
        <v>23</v>
      </c>
      <c r="K49" s="15">
        <v>20</v>
      </c>
      <c r="L49" s="15">
        <v>5</v>
      </c>
      <c r="M49" s="79">
        <v>5.75</v>
      </c>
      <c r="N49" s="94">
        <v>5.75</v>
      </c>
      <c r="O49" s="63">
        <v>2530</v>
      </c>
      <c r="P49" s="64">
        <f>Table2245789101123456789101112131415161718192021222324252627282930313233343824445464748495051525362636465666768697034567891011121314[[#This Row],[PEMBULATAN]]*O49</f>
        <v>14547.5</v>
      </c>
    </row>
    <row r="50" spans="1:16" ht="26.25" customHeight="1" x14ac:dyDescent="0.2">
      <c r="A50" s="13"/>
      <c r="B50" s="73"/>
      <c r="C50" s="71" t="s">
        <v>3263</v>
      </c>
      <c r="D50" s="76" t="s">
        <v>56</v>
      </c>
      <c r="E50" s="12">
        <v>44527</v>
      </c>
      <c r="F50" s="74" t="s">
        <v>1971</v>
      </c>
      <c r="G50" s="12">
        <v>44532</v>
      </c>
      <c r="H50" s="75" t="s">
        <v>3065</v>
      </c>
      <c r="I50" s="15">
        <v>87</v>
      </c>
      <c r="J50" s="15">
        <v>40</v>
      </c>
      <c r="K50" s="15">
        <v>20</v>
      </c>
      <c r="L50" s="15">
        <v>9</v>
      </c>
      <c r="M50" s="79">
        <v>17.399999999999999</v>
      </c>
      <c r="N50" s="94">
        <v>18</v>
      </c>
      <c r="O50" s="63">
        <v>2530</v>
      </c>
      <c r="P50" s="64">
        <f>Table2245789101123456789101112131415161718192021222324252627282930313233343824445464748495051525362636465666768697034567891011121314[[#This Row],[PEMBULATAN]]*O50</f>
        <v>45540</v>
      </c>
    </row>
    <row r="51" spans="1:16" ht="26.25" customHeight="1" x14ac:dyDescent="0.2">
      <c r="A51" s="13"/>
      <c r="B51" s="73"/>
      <c r="C51" s="71" t="s">
        <v>3264</v>
      </c>
      <c r="D51" s="76" t="s">
        <v>56</v>
      </c>
      <c r="E51" s="12">
        <v>44527</v>
      </c>
      <c r="F51" s="74" t="s">
        <v>1971</v>
      </c>
      <c r="G51" s="12">
        <v>44532</v>
      </c>
      <c r="H51" s="75" t="s">
        <v>3065</v>
      </c>
      <c r="I51" s="15">
        <v>40</v>
      </c>
      <c r="J51" s="15">
        <v>41</v>
      </c>
      <c r="K51" s="15">
        <v>40</v>
      </c>
      <c r="L51" s="15">
        <v>4</v>
      </c>
      <c r="M51" s="79">
        <v>16.399999999999999</v>
      </c>
      <c r="N51" s="94">
        <v>17</v>
      </c>
      <c r="O51" s="63">
        <v>2530</v>
      </c>
      <c r="P51" s="64">
        <f>Table2245789101123456789101112131415161718192021222324252627282930313233343824445464748495051525362636465666768697034567891011121314[[#This Row],[PEMBULATAN]]*O51</f>
        <v>43010</v>
      </c>
    </row>
    <row r="52" spans="1:16" ht="26.25" customHeight="1" x14ac:dyDescent="0.2">
      <c r="A52" s="13"/>
      <c r="B52" s="73"/>
      <c r="C52" s="71" t="s">
        <v>3265</v>
      </c>
      <c r="D52" s="76" t="s">
        <v>56</v>
      </c>
      <c r="E52" s="12">
        <v>44527</v>
      </c>
      <c r="F52" s="74" t="s">
        <v>1971</v>
      </c>
      <c r="G52" s="12">
        <v>44532</v>
      </c>
      <c r="H52" s="75" t="s">
        <v>3065</v>
      </c>
      <c r="I52" s="15">
        <v>119</v>
      </c>
      <c r="J52" s="15">
        <v>53</v>
      </c>
      <c r="K52" s="15">
        <v>18</v>
      </c>
      <c r="L52" s="15">
        <v>7</v>
      </c>
      <c r="M52" s="79">
        <v>28.381499999999999</v>
      </c>
      <c r="N52" s="94">
        <v>29</v>
      </c>
      <c r="O52" s="63">
        <v>2530</v>
      </c>
      <c r="P52" s="64">
        <f>Table2245789101123456789101112131415161718192021222324252627282930313233343824445464748495051525362636465666768697034567891011121314[[#This Row],[PEMBULATAN]]*O52</f>
        <v>73370</v>
      </c>
    </row>
    <row r="53" spans="1:16" ht="26.25" customHeight="1" x14ac:dyDescent="0.2">
      <c r="A53" s="13"/>
      <c r="B53" s="73"/>
      <c r="C53" s="71" t="s">
        <v>3266</v>
      </c>
      <c r="D53" s="76" t="s">
        <v>56</v>
      </c>
      <c r="E53" s="12">
        <v>44527</v>
      </c>
      <c r="F53" s="74" t="s">
        <v>1971</v>
      </c>
      <c r="G53" s="12">
        <v>44532</v>
      </c>
      <c r="H53" s="75" t="s">
        <v>3065</v>
      </c>
      <c r="I53" s="15">
        <v>65</v>
      </c>
      <c r="J53" s="15">
        <v>50</v>
      </c>
      <c r="K53" s="15">
        <v>26</v>
      </c>
      <c r="L53" s="15">
        <v>9</v>
      </c>
      <c r="M53" s="79">
        <v>21.125</v>
      </c>
      <c r="N53" s="94">
        <v>21.125</v>
      </c>
      <c r="O53" s="63">
        <v>2530</v>
      </c>
      <c r="P53" s="64">
        <f>Table2245789101123456789101112131415161718192021222324252627282930313233343824445464748495051525362636465666768697034567891011121314[[#This Row],[PEMBULATAN]]*O53</f>
        <v>53446.25</v>
      </c>
    </row>
    <row r="54" spans="1:16" ht="26.25" customHeight="1" x14ac:dyDescent="0.2">
      <c r="A54" s="13"/>
      <c r="B54" s="73"/>
      <c r="C54" s="71" t="s">
        <v>3267</v>
      </c>
      <c r="D54" s="76" t="s">
        <v>56</v>
      </c>
      <c r="E54" s="12">
        <v>44527</v>
      </c>
      <c r="F54" s="74" t="s">
        <v>1971</v>
      </c>
      <c r="G54" s="12">
        <v>44532</v>
      </c>
      <c r="H54" s="75" t="s">
        <v>3065</v>
      </c>
      <c r="I54" s="15">
        <v>46</v>
      </c>
      <c r="J54" s="15">
        <v>30</v>
      </c>
      <c r="K54" s="15">
        <v>15</v>
      </c>
      <c r="L54" s="15">
        <v>1</v>
      </c>
      <c r="M54" s="79">
        <v>5.1749999999999998</v>
      </c>
      <c r="N54" s="94">
        <v>5.1749999999999998</v>
      </c>
      <c r="O54" s="63">
        <v>2530</v>
      </c>
      <c r="P54" s="64">
        <f>Table2245789101123456789101112131415161718192021222324252627282930313233343824445464748495051525362636465666768697034567891011121314[[#This Row],[PEMBULATAN]]*O54</f>
        <v>13092.75</v>
      </c>
    </row>
    <row r="55" spans="1:16" ht="26.25" customHeight="1" x14ac:dyDescent="0.2">
      <c r="A55" s="13"/>
      <c r="B55" s="73"/>
      <c r="C55" s="71" t="s">
        <v>3268</v>
      </c>
      <c r="D55" s="76" t="s">
        <v>56</v>
      </c>
      <c r="E55" s="12">
        <v>44527</v>
      </c>
      <c r="F55" s="74" t="s">
        <v>1971</v>
      </c>
      <c r="G55" s="12">
        <v>44532</v>
      </c>
      <c r="H55" s="75" t="s">
        <v>3065</v>
      </c>
      <c r="I55" s="15">
        <v>80</v>
      </c>
      <c r="J55" s="15">
        <v>40</v>
      </c>
      <c r="K55" s="15">
        <v>40</v>
      </c>
      <c r="L55" s="15">
        <v>7</v>
      </c>
      <c r="M55" s="79">
        <v>32</v>
      </c>
      <c r="N55" s="94">
        <v>32</v>
      </c>
      <c r="O55" s="63">
        <v>2530</v>
      </c>
      <c r="P55" s="64">
        <f>Table2245789101123456789101112131415161718192021222324252627282930313233343824445464748495051525362636465666768697034567891011121314[[#This Row],[PEMBULATAN]]*O55</f>
        <v>80960</v>
      </c>
    </row>
    <row r="56" spans="1:16" ht="26.25" customHeight="1" x14ac:dyDescent="0.2">
      <c r="A56" s="13"/>
      <c r="B56" s="73"/>
      <c r="C56" s="71" t="s">
        <v>3269</v>
      </c>
      <c r="D56" s="76" t="s">
        <v>56</v>
      </c>
      <c r="E56" s="12">
        <v>44527</v>
      </c>
      <c r="F56" s="74" t="s">
        <v>1971</v>
      </c>
      <c r="G56" s="12">
        <v>44532</v>
      </c>
      <c r="H56" s="75" t="s">
        <v>3065</v>
      </c>
      <c r="I56" s="15">
        <v>80</v>
      </c>
      <c r="J56" s="15">
        <v>40</v>
      </c>
      <c r="K56" s="15">
        <v>40</v>
      </c>
      <c r="L56" s="15">
        <v>7</v>
      </c>
      <c r="M56" s="79">
        <v>32</v>
      </c>
      <c r="N56" s="94">
        <v>32</v>
      </c>
      <c r="O56" s="63">
        <v>2530</v>
      </c>
      <c r="P56" s="64">
        <f>Table2245789101123456789101112131415161718192021222324252627282930313233343824445464748495051525362636465666768697034567891011121314[[#This Row],[PEMBULATAN]]*O56</f>
        <v>80960</v>
      </c>
    </row>
    <row r="57" spans="1:16" ht="26.25" customHeight="1" x14ac:dyDescent="0.2">
      <c r="A57" s="13"/>
      <c r="B57" s="73"/>
      <c r="C57" s="71" t="s">
        <v>3270</v>
      </c>
      <c r="D57" s="76" t="s">
        <v>56</v>
      </c>
      <c r="E57" s="12">
        <v>44527</v>
      </c>
      <c r="F57" s="74" t="s">
        <v>1971</v>
      </c>
      <c r="G57" s="12">
        <v>44532</v>
      </c>
      <c r="H57" s="75" t="s">
        <v>3065</v>
      </c>
      <c r="I57" s="15">
        <v>80</v>
      </c>
      <c r="J57" s="15">
        <v>40</v>
      </c>
      <c r="K57" s="15">
        <v>40</v>
      </c>
      <c r="L57" s="15">
        <v>7</v>
      </c>
      <c r="M57" s="79">
        <v>32</v>
      </c>
      <c r="N57" s="94">
        <v>32</v>
      </c>
      <c r="O57" s="63">
        <v>2530</v>
      </c>
      <c r="P57" s="64">
        <f>Table2245789101123456789101112131415161718192021222324252627282930313233343824445464748495051525362636465666768697034567891011121314[[#This Row],[PEMBULATAN]]*O57</f>
        <v>80960</v>
      </c>
    </row>
    <row r="58" spans="1:16" ht="26.25" customHeight="1" x14ac:dyDescent="0.2">
      <c r="A58" s="13"/>
      <c r="B58" s="73"/>
      <c r="C58" s="71" t="s">
        <v>3271</v>
      </c>
      <c r="D58" s="76" t="s">
        <v>56</v>
      </c>
      <c r="E58" s="12">
        <v>44527</v>
      </c>
      <c r="F58" s="74" t="s">
        <v>1971</v>
      </c>
      <c r="G58" s="12">
        <v>44532</v>
      </c>
      <c r="H58" s="75" t="s">
        <v>3065</v>
      </c>
      <c r="I58" s="15">
        <v>50</v>
      </c>
      <c r="J58" s="15">
        <v>38</v>
      </c>
      <c r="K58" s="15">
        <v>14</v>
      </c>
      <c r="L58" s="15">
        <v>4</v>
      </c>
      <c r="M58" s="79">
        <v>6.65</v>
      </c>
      <c r="N58" s="94">
        <v>6.65</v>
      </c>
      <c r="O58" s="63">
        <v>2530</v>
      </c>
      <c r="P58" s="64">
        <f>Table2245789101123456789101112131415161718192021222324252627282930313233343824445464748495051525362636465666768697034567891011121314[[#This Row],[PEMBULATAN]]*O58</f>
        <v>16824.5</v>
      </c>
    </row>
    <row r="59" spans="1:16" ht="26.25" customHeight="1" x14ac:dyDescent="0.2">
      <c r="A59" s="13"/>
      <c r="B59" s="73"/>
      <c r="C59" s="71" t="s">
        <v>3272</v>
      </c>
      <c r="D59" s="76" t="s">
        <v>56</v>
      </c>
      <c r="E59" s="12">
        <v>44527</v>
      </c>
      <c r="F59" s="74" t="s">
        <v>1971</v>
      </c>
      <c r="G59" s="12">
        <v>44532</v>
      </c>
      <c r="H59" s="75" t="s">
        <v>3065</v>
      </c>
      <c r="I59" s="15">
        <v>65</v>
      </c>
      <c r="J59" s="15">
        <v>48</v>
      </c>
      <c r="K59" s="15">
        <v>13</v>
      </c>
      <c r="L59" s="15">
        <v>4</v>
      </c>
      <c r="M59" s="79">
        <v>10.14</v>
      </c>
      <c r="N59" s="94">
        <v>10.14</v>
      </c>
      <c r="O59" s="63">
        <v>2530</v>
      </c>
      <c r="P59" s="64">
        <f>Table2245789101123456789101112131415161718192021222324252627282930313233343824445464748495051525362636465666768697034567891011121314[[#This Row],[PEMBULATAN]]*O59</f>
        <v>25654.2</v>
      </c>
    </row>
    <row r="60" spans="1:16" ht="26.25" customHeight="1" x14ac:dyDescent="0.2">
      <c r="A60" s="13"/>
      <c r="B60" s="73"/>
      <c r="C60" s="71" t="s">
        <v>3273</v>
      </c>
      <c r="D60" s="76" t="s">
        <v>56</v>
      </c>
      <c r="E60" s="12">
        <v>44527</v>
      </c>
      <c r="F60" s="74" t="s">
        <v>1971</v>
      </c>
      <c r="G60" s="12">
        <v>44532</v>
      </c>
      <c r="H60" s="75" t="s">
        <v>3065</v>
      </c>
      <c r="I60" s="15">
        <v>46</v>
      </c>
      <c r="J60" s="15">
        <v>46</v>
      </c>
      <c r="K60" s="15">
        <v>12</v>
      </c>
      <c r="L60" s="15">
        <v>8</v>
      </c>
      <c r="M60" s="79">
        <v>6.3479999999999999</v>
      </c>
      <c r="N60" s="94">
        <v>9</v>
      </c>
      <c r="O60" s="63">
        <v>2530</v>
      </c>
      <c r="P60" s="64">
        <f>Table2245789101123456789101112131415161718192021222324252627282930313233343824445464748495051525362636465666768697034567891011121314[[#This Row],[PEMBULATAN]]*O60</f>
        <v>22770</v>
      </c>
    </row>
    <row r="61" spans="1:16" ht="26.25" customHeight="1" x14ac:dyDescent="0.2">
      <c r="A61" s="13"/>
      <c r="B61" s="73"/>
      <c r="C61" s="71" t="s">
        <v>3274</v>
      </c>
      <c r="D61" s="76" t="s">
        <v>56</v>
      </c>
      <c r="E61" s="12">
        <v>44527</v>
      </c>
      <c r="F61" s="74" t="s">
        <v>1971</v>
      </c>
      <c r="G61" s="12">
        <v>44532</v>
      </c>
      <c r="H61" s="75" t="s">
        <v>3065</v>
      </c>
      <c r="I61" s="15">
        <v>65</v>
      </c>
      <c r="J61" s="15">
        <v>51</v>
      </c>
      <c r="K61" s="15">
        <v>20</v>
      </c>
      <c r="L61" s="15">
        <v>7</v>
      </c>
      <c r="M61" s="79">
        <v>16.574999999999999</v>
      </c>
      <c r="N61" s="94">
        <v>16.574999999999999</v>
      </c>
      <c r="O61" s="63">
        <v>2530</v>
      </c>
      <c r="P61" s="64">
        <f>Table2245789101123456789101112131415161718192021222324252627282930313233343824445464748495051525362636465666768697034567891011121314[[#This Row],[PEMBULATAN]]*O61</f>
        <v>41934.75</v>
      </c>
    </row>
    <row r="62" spans="1:16" ht="26.25" customHeight="1" x14ac:dyDescent="0.2">
      <c r="A62" s="13"/>
      <c r="B62" s="73"/>
      <c r="C62" s="71" t="s">
        <v>3275</v>
      </c>
      <c r="D62" s="76" t="s">
        <v>56</v>
      </c>
      <c r="E62" s="12">
        <v>44527</v>
      </c>
      <c r="F62" s="74" t="s">
        <v>1971</v>
      </c>
      <c r="G62" s="12">
        <v>44532</v>
      </c>
      <c r="H62" s="75" t="s">
        <v>3065</v>
      </c>
      <c r="I62" s="15">
        <v>70</v>
      </c>
      <c r="J62" s="15">
        <v>24</v>
      </c>
      <c r="K62" s="15">
        <v>20</v>
      </c>
      <c r="L62" s="15">
        <v>3</v>
      </c>
      <c r="M62" s="79">
        <v>8.4</v>
      </c>
      <c r="N62" s="94">
        <v>9</v>
      </c>
      <c r="O62" s="63">
        <v>2530</v>
      </c>
      <c r="P62" s="64">
        <f>Table2245789101123456789101112131415161718192021222324252627282930313233343824445464748495051525362636465666768697034567891011121314[[#This Row],[PEMBULATAN]]*O62</f>
        <v>22770</v>
      </c>
    </row>
    <row r="63" spans="1:16" ht="26.25" customHeight="1" x14ac:dyDescent="0.2">
      <c r="A63" s="13"/>
      <c r="B63" s="73"/>
      <c r="C63" s="71" t="s">
        <v>3276</v>
      </c>
      <c r="D63" s="76" t="s">
        <v>56</v>
      </c>
      <c r="E63" s="12">
        <v>44527</v>
      </c>
      <c r="F63" s="74" t="s">
        <v>1971</v>
      </c>
      <c r="G63" s="12">
        <v>44532</v>
      </c>
      <c r="H63" s="75" t="s">
        <v>3065</v>
      </c>
      <c r="I63" s="15">
        <v>118</v>
      </c>
      <c r="J63" s="15">
        <v>43</v>
      </c>
      <c r="K63" s="15">
        <v>10</v>
      </c>
      <c r="L63" s="15">
        <v>7</v>
      </c>
      <c r="M63" s="79">
        <v>12.685</v>
      </c>
      <c r="N63" s="94">
        <v>12.685</v>
      </c>
      <c r="O63" s="63">
        <v>2530</v>
      </c>
      <c r="P63" s="64">
        <f>Table2245789101123456789101112131415161718192021222324252627282930313233343824445464748495051525362636465666768697034567891011121314[[#This Row],[PEMBULATAN]]*O63</f>
        <v>32093.050000000003</v>
      </c>
    </row>
    <row r="64" spans="1:16" ht="26.25" customHeight="1" x14ac:dyDescent="0.2">
      <c r="A64" s="13"/>
      <c r="B64" s="73"/>
      <c r="C64" s="71" t="s">
        <v>3277</v>
      </c>
      <c r="D64" s="76" t="s">
        <v>56</v>
      </c>
      <c r="E64" s="12">
        <v>44527</v>
      </c>
      <c r="F64" s="74" t="s">
        <v>1971</v>
      </c>
      <c r="G64" s="12">
        <v>44532</v>
      </c>
      <c r="H64" s="75" t="s">
        <v>3065</v>
      </c>
      <c r="I64" s="15">
        <v>74</v>
      </c>
      <c r="J64" s="15">
        <v>33</v>
      </c>
      <c r="K64" s="15">
        <v>24</v>
      </c>
      <c r="L64" s="15">
        <v>8</v>
      </c>
      <c r="M64" s="79">
        <v>14.651999999999999</v>
      </c>
      <c r="N64" s="94">
        <v>14.651999999999999</v>
      </c>
      <c r="O64" s="63">
        <v>2530</v>
      </c>
      <c r="P64" s="64">
        <f>Table2245789101123456789101112131415161718192021222324252627282930313233343824445464748495051525362636465666768697034567891011121314[[#This Row],[PEMBULATAN]]*O64</f>
        <v>37069.56</v>
      </c>
    </row>
    <row r="65" spans="1:16" ht="26.25" customHeight="1" x14ac:dyDescent="0.2">
      <c r="A65" s="13"/>
      <c r="B65" s="73"/>
      <c r="C65" s="71" t="s">
        <v>3278</v>
      </c>
      <c r="D65" s="76" t="s">
        <v>56</v>
      </c>
      <c r="E65" s="12">
        <v>44527</v>
      </c>
      <c r="F65" s="74" t="s">
        <v>1971</v>
      </c>
      <c r="G65" s="12">
        <v>44532</v>
      </c>
      <c r="H65" s="75" t="s">
        <v>3065</v>
      </c>
      <c r="I65" s="15">
        <v>45</v>
      </c>
      <c r="J65" s="15">
        <v>35</v>
      </c>
      <c r="K65" s="15">
        <v>14</v>
      </c>
      <c r="L65" s="15">
        <v>6</v>
      </c>
      <c r="M65" s="79">
        <v>5.5125000000000002</v>
      </c>
      <c r="N65" s="94">
        <v>6</v>
      </c>
      <c r="O65" s="63">
        <v>2530</v>
      </c>
      <c r="P65" s="64">
        <f>Table2245789101123456789101112131415161718192021222324252627282930313233343824445464748495051525362636465666768697034567891011121314[[#This Row],[PEMBULATAN]]*O65</f>
        <v>15180</v>
      </c>
    </row>
    <row r="66" spans="1:16" ht="26.25" customHeight="1" x14ac:dyDescent="0.2">
      <c r="A66" s="13"/>
      <c r="B66" s="73"/>
      <c r="C66" s="71" t="s">
        <v>3279</v>
      </c>
      <c r="D66" s="76" t="s">
        <v>56</v>
      </c>
      <c r="E66" s="12">
        <v>44527</v>
      </c>
      <c r="F66" s="74" t="s">
        <v>1971</v>
      </c>
      <c r="G66" s="12">
        <v>44532</v>
      </c>
      <c r="H66" s="75" t="s">
        <v>3065</v>
      </c>
      <c r="I66" s="15">
        <v>63</v>
      </c>
      <c r="J66" s="15">
        <v>46</v>
      </c>
      <c r="K66" s="15">
        <v>12</v>
      </c>
      <c r="L66" s="15">
        <v>3</v>
      </c>
      <c r="M66" s="79">
        <v>8.6940000000000008</v>
      </c>
      <c r="N66" s="94">
        <v>8.6940000000000008</v>
      </c>
      <c r="O66" s="63">
        <v>2530</v>
      </c>
      <c r="P66" s="64">
        <f>Table2245789101123456789101112131415161718192021222324252627282930313233343824445464748495051525362636465666768697034567891011121314[[#This Row],[PEMBULATAN]]*O66</f>
        <v>21995.820000000003</v>
      </c>
    </row>
    <row r="67" spans="1:16" ht="26.25" customHeight="1" x14ac:dyDescent="0.2">
      <c r="A67" s="13"/>
      <c r="B67" s="73"/>
      <c r="C67" s="71" t="s">
        <v>3280</v>
      </c>
      <c r="D67" s="76" t="s">
        <v>56</v>
      </c>
      <c r="E67" s="12">
        <v>44527</v>
      </c>
      <c r="F67" s="74" t="s">
        <v>1971</v>
      </c>
      <c r="G67" s="12">
        <v>44532</v>
      </c>
      <c r="H67" s="75" t="s">
        <v>3065</v>
      </c>
      <c r="I67" s="15">
        <v>45</v>
      </c>
      <c r="J67" s="15">
        <v>42</v>
      </c>
      <c r="K67" s="15">
        <v>30</v>
      </c>
      <c r="L67" s="15">
        <v>15</v>
      </c>
      <c r="M67" s="79">
        <v>14.175000000000001</v>
      </c>
      <c r="N67" s="94">
        <v>15</v>
      </c>
      <c r="O67" s="63">
        <v>2530</v>
      </c>
      <c r="P67" s="64">
        <f>Table2245789101123456789101112131415161718192021222324252627282930313233343824445464748495051525362636465666768697034567891011121314[[#This Row],[PEMBULATAN]]*O67</f>
        <v>37950</v>
      </c>
    </row>
    <row r="68" spans="1:16" ht="26.25" customHeight="1" x14ac:dyDescent="0.2">
      <c r="A68" s="13"/>
      <c r="B68" s="73"/>
      <c r="C68" s="71" t="s">
        <v>3281</v>
      </c>
      <c r="D68" s="76" t="s">
        <v>56</v>
      </c>
      <c r="E68" s="12">
        <v>44527</v>
      </c>
      <c r="F68" s="74" t="s">
        <v>1971</v>
      </c>
      <c r="G68" s="12">
        <v>44532</v>
      </c>
      <c r="H68" s="75" t="s">
        <v>3065</v>
      </c>
      <c r="I68" s="15">
        <v>31</v>
      </c>
      <c r="J68" s="15">
        <v>28</v>
      </c>
      <c r="K68" s="15">
        <v>29</v>
      </c>
      <c r="L68" s="15">
        <v>4</v>
      </c>
      <c r="M68" s="79">
        <v>6.2930000000000001</v>
      </c>
      <c r="N68" s="94">
        <v>6.2930000000000001</v>
      </c>
      <c r="O68" s="63">
        <v>2530</v>
      </c>
      <c r="P68" s="64">
        <f>Table2245789101123456789101112131415161718192021222324252627282930313233343824445464748495051525362636465666768697034567891011121314[[#This Row],[PEMBULATAN]]*O68</f>
        <v>15921.29</v>
      </c>
    </row>
    <row r="69" spans="1:16" ht="26.25" customHeight="1" x14ac:dyDescent="0.2">
      <c r="A69" s="13"/>
      <c r="B69" s="73"/>
      <c r="C69" s="71" t="s">
        <v>3282</v>
      </c>
      <c r="D69" s="76" t="s">
        <v>56</v>
      </c>
      <c r="E69" s="12">
        <v>44527</v>
      </c>
      <c r="F69" s="74" t="s">
        <v>1971</v>
      </c>
      <c r="G69" s="12">
        <v>44532</v>
      </c>
      <c r="H69" s="75" t="s">
        <v>3065</v>
      </c>
      <c r="I69" s="15">
        <v>26</v>
      </c>
      <c r="J69" s="15">
        <v>27</v>
      </c>
      <c r="K69" s="15">
        <v>13</v>
      </c>
      <c r="L69" s="15">
        <v>10</v>
      </c>
      <c r="M69" s="79">
        <v>2.2814999999999999</v>
      </c>
      <c r="N69" s="94">
        <v>10</v>
      </c>
      <c r="O69" s="63">
        <v>2530</v>
      </c>
      <c r="P69" s="64">
        <f>Table2245789101123456789101112131415161718192021222324252627282930313233343824445464748495051525362636465666768697034567891011121314[[#This Row],[PEMBULATAN]]*O69</f>
        <v>25300</v>
      </c>
    </row>
    <row r="70" spans="1:16" ht="26.25" customHeight="1" x14ac:dyDescent="0.2">
      <c r="A70" s="13"/>
      <c r="B70" s="73"/>
      <c r="C70" s="71" t="s">
        <v>3283</v>
      </c>
      <c r="D70" s="76" t="s">
        <v>56</v>
      </c>
      <c r="E70" s="12">
        <v>44527</v>
      </c>
      <c r="F70" s="74" t="s">
        <v>1971</v>
      </c>
      <c r="G70" s="12">
        <v>44532</v>
      </c>
      <c r="H70" s="75" t="s">
        <v>3065</v>
      </c>
      <c r="I70" s="15">
        <v>56</v>
      </c>
      <c r="J70" s="15">
        <v>25</v>
      </c>
      <c r="K70" s="15">
        <v>25</v>
      </c>
      <c r="L70" s="15">
        <v>1</v>
      </c>
      <c r="M70" s="79">
        <v>8.75</v>
      </c>
      <c r="N70" s="94">
        <v>8.75</v>
      </c>
      <c r="O70" s="63">
        <v>2530</v>
      </c>
      <c r="P70" s="64">
        <f>Table2245789101123456789101112131415161718192021222324252627282930313233343824445464748495051525362636465666768697034567891011121314[[#This Row],[PEMBULATAN]]*O70</f>
        <v>22137.5</v>
      </c>
    </row>
    <row r="71" spans="1:16" ht="26.25" customHeight="1" x14ac:dyDescent="0.2">
      <c r="A71" s="13"/>
      <c r="B71" s="73"/>
      <c r="C71" s="71" t="s">
        <v>3284</v>
      </c>
      <c r="D71" s="76" t="s">
        <v>56</v>
      </c>
      <c r="E71" s="12">
        <v>44527</v>
      </c>
      <c r="F71" s="74" t="s">
        <v>1971</v>
      </c>
      <c r="G71" s="12">
        <v>44532</v>
      </c>
      <c r="H71" s="75" t="s">
        <v>3065</v>
      </c>
      <c r="I71" s="15">
        <v>52</v>
      </c>
      <c r="J71" s="15">
        <v>40</v>
      </c>
      <c r="K71" s="15">
        <v>28</v>
      </c>
      <c r="L71" s="15">
        <v>21</v>
      </c>
      <c r="M71" s="79">
        <v>14.56</v>
      </c>
      <c r="N71" s="94">
        <v>21</v>
      </c>
      <c r="O71" s="63">
        <v>2530</v>
      </c>
      <c r="P71" s="64">
        <f>Table2245789101123456789101112131415161718192021222324252627282930313233343824445464748495051525362636465666768697034567891011121314[[#This Row],[PEMBULATAN]]*O71</f>
        <v>53130</v>
      </c>
    </row>
    <row r="72" spans="1:16" ht="26.25" customHeight="1" x14ac:dyDescent="0.2">
      <c r="A72" s="13"/>
      <c r="B72" s="73"/>
      <c r="C72" s="71" t="s">
        <v>3285</v>
      </c>
      <c r="D72" s="76" t="s">
        <v>56</v>
      </c>
      <c r="E72" s="12">
        <v>44527</v>
      </c>
      <c r="F72" s="74" t="s">
        <v>1971</v>
      </c>
      <c r="G72" s="12">
        <v>44532</v>
      </c>
      <c r="H72" s="75" t="s">
        <v>3065</v>
      </c>
      <c r="I72" s="15">
        <v>60</v>
      </c>
      <c r="J72" s="15">
        <v>38</v>
      </c>
      <c r="K72" s="15">
        <v>26</v>
      </c>
      <c r="L72" s="15">
        <v>10</v>
      </c>
      <c r="M72" s="79">
        <v>14.82</v>
      </c>
      <c r="N72" s="94">
        <v>14.82</v>
      </c>
      <c r="O72" s="63">
        <v>2530</v>
      </c>
      <c r="P72" s="64">
        <f>Table2245789101123456789101112131415161718192021222324252627282930313233343824445464748495051525362636465666768697034567891011121314[[#This Row],[PEMBULATAN]]*O72</f>
        <v>37494.6</v>
      </c>
    </row>
    <row r="73" spans="1:16" ht="26.25" customHeight="1" x14ac:dyDescent="0.2">
      <c r="A73" s="13"/>
      <c r="B73" s="73"/>
      <c r="C73" s="71" t="s">
        <v>3286</v>
      </c>
      <c r="D73" s="76" t="s">
        <v>56</v>
      </c>
      <c r="E73" s="12">
        <v>44527</v>
      </c>
      <c r="F73" s="74" t="s">
        <v>1971</v>
      </c>
      <c r="G73" s="12">
        <v>44532</v>
      </c>
      <c r="H73" s="75" t="s">
        <v>3065</v>
      </c>
      <c r="I73" s="15">
        <v>56</v>
      </c>
      <c r="J73" s="15">
        <v>47</v>
      </c>
      <c r="K73" s="15">
        <v>24</v>
      </c>
      <c r="L73" s="15">
        <v>10</v>
      </c>
      <c r="M73" s="79">
        <v>15.792</v>
      </c>
      <c r="N73" s="94">
        <v>15.792</v>
      </c>
      <c r="O73" s="63">
        <v>2530</v>
      </c>
      <c r="P73" s="64">
        <f>Table2245789101123456789101112131415161718192021222324252627282930313233343824445464748495051525362636465666768697034567891011121314[[#This Row],[PEMBULATAN]]*O73</f>
        <v>39953.760000000002</v>
      </c>
    </row>
    <row r="74" spans="1:16" ht="26.25" customHeight="1" x14ac:dyDescent="0.2">
      <c r="A74" s="13"/>
      <c r="B74" s="73"/>
      <c r="C74" s="71" t="s">
        <v>3287</v>
      </c>
      <c r="D74" s="76" t="s">
        <v>56</v>
      </c>
      <c r="E74" s="12">
        <v>44527</v>
      </c>
      <c r="F74" s="74" t="s">
        <v>1971</v>
      </c>
      <c r="G74" s="12">
        <v>44532</v>
      </c>
      <c r="H74" s="75" t="s">
        <v>3065</v>
      </c>
      <c r="I74" s="15">
        <v>48</v>
      </c>
      <c r="J74" s="15">
        <v>40</v>
      </c>
      <c r="K74" s="15">
        <v>32</v>
      </c>
      <c r="L74" s="15">
        <v>10</v>
      </c>
      <c r="M74" s="79">
        <v>15.36</v>
      </c>
      <c r="N74" s="94">
        <v>16</v>
      </c>
      <c r="O74" s="63">
        <v>2530</v>
      </c>
      <c r="P74" s="64">
        <f>Table2245789101123456789101112131415161718192021222324252627282930313233343824445464748495051525362636465666768697034567891011121314[[#This Row],[PEMBULATAN]]*O74</f>
        <v>40480</v>
      </c>
    </row>
    <row r="75" spans="1:16" ht="26.25" customHeight="1" x14ac:dyDescent="0.2">
      <c r="A75" s="13"/>
      <c r="B75" s="73"/>
      <c r="C75" s="71" t="s">
        <v>3288</v>
      </c>
      <c r="D75" s="76" t="s">
        <v>56</v>
      </c>
      <c r="E75" s="12">
        <v>44527</v>
      </c>
      <c r="F75" s="74" t="s">
        <v>1971</v>
      </c>
      <c r="G75" s="12">
        <v>44532</v>
      </c>
      <c r="H75" s="75" t="s">
        <v>3065</v>
      </c>
      <c r="I75" s="15">
        <v>75</v>
      </c>
      <c r="J75" s="15">
        <v>40</v>
      </c>
      <c r="K75" s="15">
        <v>18</v>
      </c>
      <c r="L75" s="15">
        <v>11</v>
      </c>
      <c r="M75" s="79">
        <v>13.5</v>
      </c>
      <c r="N75" s="94">
        <v>15</v>
      </c>
      <c r="O75" s="63">
        <v>2530</v>
      </c>
      <c r="P75" s="64">
        <f>Table2245789101123456789101112131415161718192021222324252627282930313233343824445464748495051525362636465666768697034567891011121314[[#This Row],[PEMBULATAN]]*O75</f>
        <v>37950</v>
      </c>
    </row>
    <row r="76" spans="1:16" ht="26.25" customHeight="1" x14ac:dyDescent="0.2">
      <c r="A76" s="13"/>
      <c r="B76" s="73"/>
      <c r="C76" s="71" t="s">
        <v>3289</v>
      </c>
      <c r="D76" s="76" t="s">
        <v>56</v>
      </c>
      <c r="E76" s="12">
        <v>44527</v>
      </c>
      <c r="F76" s="74" t="s">
        <v>1971</v>
      </c>
      <c r="G76" s="12">
        <v>44532</v>
      </c>
      <c r="H76" s="75" t="s">
        <v>3065</v>
      </c>
      <c r="I76" s="15">
        <v>50</v>
      </c>
      <c r="J76" s="15">
        <v>27</v>
      </c>
      <c r="K76" s="15">
        <v>15</v>
      </c>
      <c r="L76" s="15">
        <v>2</v>
      </c>
      <c r="M76" s="79">
        <v>5.0625</v>
      </c>
      <c r="N76" s="94">
        <v>5.0625</v>
      </c>
      <c r="O76" s="63">
        <v>2530</v>
      </c>
      <c r="P76" s="64">
        <f>Table2245789101123456789101112131415161718192021222324252627282930313233343824445464748495051525362636465666768697034567891011121314[[#This Row],[PEMBULATAN]]*O76</f>
        <v>12808.125</v>
      </c>
    </row>
    <row r="77" spans="1:16" ht="26.25" customHeight="1" x14ac:dyDescent="0.2">
      <c r="A77" s="13"/>
      <c r="B77" s="73"/>
      <c r="C77" s="71" t="s">
        <v>3290</v>
      </c>
      <c r="D77" s="76" t="s">
        <v>56</v>
      </c>
      <c r="E77" s="12">
        <v>44527</v>
      </c>
      <c r="F77" s="74" t="s">
        <v>1971</v>
      </c>
      <c r="G77" s="12">
        <v>44532</v>
      </c>
      <c r="H77" s="75" t="s">
        <v>3065</v>
      </c>
      <c r="I77" s="15">
        <v>110</v>
      </c>
      <c r="J77" s="15">
        <v>42</v>
      </c>
      <c r="K77" s="15">
        <v>13</v>
      </c>
      <c r="L77" s="15">
        <v>3</v>
      </c>
      <c r="M77" s="79">
        <v>15.015000000000001</v>
      </c>
      <c r="N77" s="94">
        <v>15.015000000000001</v>
      </c>
      <c r="O77" s="63">
        <v>2530</v>
      </c>
      <c r="P77" s="64">
        <f>Table2245789101123456789101112131415161718192021222324252627282930313233343824445464748495051525362636465666768697034567891011121314[[#This Row],[PEMBULATAN]]*O77</f>
        <v>37987.950000000004</v>
      </c>
    </row>
    <row r="78" spans="1:16" ht="26.25" customHeight="1" x14ac:dyDescent="0.2">
      <c r="A78" s="13"/>
      <c r="B78" s="73"/>
      <c r="C78" s="71" t="s">
        <v>3291</v>
      </c>
      <c r="D78" s="76" t="s">
        <v>56</v>
      </c>
      <c r="E78" s="12">
        <v>44527</v>
      </c>
      <c r="F78" s="74" t="s">
        <v>1971</v>
      </c>
      <c r="G78" s="12">
        <v>44532</v>
      </c>
      <c r="H78" s="75" t="s">
        <v>3065</v>
      </c>
      <c r="I78" s="15">
        <v>44</v>
      </c>
      <c r="J78" s="15">
        <v>38</v>
      </c>
      <c r="K78" s="15">
        <v>30</v>
      </c>
      <c r="L78" s="15">
        <v>8</v>
      </c>
      <c r="M78" s="79">
        <v>12.54</v>
      </c>
      <c r="N78" s="94">
        <v>12.54</v>
      </c>
      <c r="O78" s="63">
        <v>2530</v>
      </c>
      <c r="P78" s="64">
        <f>Table2245789101123456789101112131415161718192021222324252627282930313233343824445464748495051525362636465666768697034567891011121314[[#This Row],[PEMBULATAN]]*O78</f>
        <v>31726.199999999997</v>
      </c>
    </row>
    <row r="79" spans="1:16" ht="26.25" customHeight="1" x14ac:dyDescent="0.2">
      <c r="A79" s="13"/>
      <c r="B79" s="73"/>
      <c r="C79" s="71" t="s">
        <v>3292</v>
      </c>
      <c r="D79" s="76" t="s">
        <v>56</v>
      </c>
      <c r="E79" s="12">
        <v>44527</v>
      </c>
      <c r="F79" s="74" t="s">
        <v>1971</v>
      </c>
      <c r="G79" s="12">
        <v>44532</v>
      </c>
      <c r="H79" s="75" t="s">
        <v>3065</v>
      </c>
      <c r="I79" s="15">
        <v>43</v>
      </c>
      <c r="J79" s="15">
        <v>33</v>
      </c>
      <c r="K79" s="15">
        <v>32</v>
      </c>
      <c r="L79" s="15">
        <v>8</v>
      </c>
      <c r="M79" s="79">
        <v>11.352</v>
      </c>
      <c r="N79" s="94">
        <v>12</v>
      </c>
      <c r="O79" s="63">
        <v>2530</v>
      </c>
      <c r="P79" s="64">
        <f>Table2245789101123456789101112131415161718192021222324252627282930313233343824445464748495051525362636465666768697034567891011121314[[#This Row],[PEMBULATAN]]*O79</f>
        <v>30360</v>
      </c>
    </row>
    <row r="80" spans="1:16" ht="26.25" customHeight="1" x14ac:dyDescent="0.2">
      <c r="A80" s="13"/>
      <c r="B80" s="73"/>
      <c r="C80" s="71" t="s">
        <v>3293</v>
      </c>
      <c r="D80" s="76" t="s">
        <v>56</v>
      </c>
      <c r="E80" s="12">
        <v>44527</v>
      </c>
      <c r="F80" s="74" t="s">
        <v>1971</v>
      </c>
      <c r="G80" s="12">
        <v>44532</v>
      </c>
      <c r="H80" s="75" t="s">
        <v>3065</v>
      </c>
      <c r="I80" s="15">
        <v>55</v>
      </c>
      <c r="J80" s="15">
        <v>60</v>
      </c>
      <c r="K80" s="15">
        <v>22</v>
      </c>
      <c r="L80" s="15">
        <v>5</v>
      </c>
      <c r="M80" s="79">
        <v>18.149999999999999</v>
      </c>
      <c r="N80" s="94">
        <v>18.149999999999999</v>
      </c>
      <c r="O80" s="63">
        <v>2530</v>
      </c>
      <c r="P80" s="64">
        <f>Table2245789101123456789101112131415161718192021222324252627282930313233343824445464748495051525362636465666768697034567891011121314[[#This Row],[PEMBULATAN]]*O80</f>
        <v>45919.5</v>
      </c>
    </row>
    <row r="81" spans="1:16" ht="26.25" customHeight="1" x14ac:dyDescent="0.2">
      <c r="A81" s="13"/>
      <c r="B81" s="73"/>
      <c r="C81" s="71" t="s">
        <v>3294</v>
      </c>
      <c r="D81" s="76" t="s">
        <v>56</v>
      </c>
      <c r="E81" s="12">
        <v>44527</v>
      </c>
      <c r="F81" s="74" t="s">
        <v>1971</v>
      </c>
      <c r="G81" s="12">
        <v>44532</v>
      </c>
      <c r="H81" s="75" t="s">
        <v>3065</v>
      </c>
      <c r="I81" s="15">
        <v>77</v>
      </c>
      <c r="J81" s="15">
        <v>30</v>
      </c>
      <c r="K81" s="15">
        <v>10</v>
      </c>
      <c r="L81" s="15">
        <v>6</v>
      </c>
      <c r="M81" s="79">
        <v>5.7750000000000004</v>
      </c>
      <c r="N81" s="94">
        <v>6</v>
      </c>
      <c r="O81" s="63">
        <v>2530</v>
      </c>
      <c r="P81" s="64">
        <f>Table2245789101123456789101112131415161718192021222324252627282930313233343824445464748495051525362636465666768697034567891011121314[[#This Row],[PEMBULATAN]]*O81</f>
        <v>15180</v>
      </c>
    </row>
    <row r="82" spans="1:16" ht="26.25" customHeight="1" x14ac:dyDescent="0.2">
      <c r="A82" s="13"/>
      <c r="B82" s="73"/>
      <c r="C82" s="71" t="s">
        <v>3295</v>
      </c>
      <c r="D82" s="76" t="s">
        <v>56</v>
      </c>
      <c r="E82" s="12">
        <v>44527</v>
      </c>
      <c r="F82" s="74" t="s">
        <v>1971</v>
      </c>
      <c r="G82" s="12">
        <v>44532</v>
      </c>
      <c r="H82" s="75" t="s">
        <v>3065</v>
      </c>
      <c r="I82" s="15">
        <v>52</v>
      </c>
      <c r="J82" s="15">
        <v>50</v>
      </c>
      <c r="K82" s="15">
        <v>17</v>
      </c>
      <c r="L82" s="15">
        <v>10</v>
      </c>
      <c r="M82" s="79">
        <v>11.05</v>
      </c>
      <c r="N82" s="94">
        <v>11.05</v>
      </c>
      <c r="O82" s="63">
        <v>2530</v>
      </c>
      <c r="P82" s="64">
        <f>Table2245789101123456789101112131415161718192021222324252627282930313233343824445464748495051525362636465666768697034567891011121314[[#This Row],[PEMBULATAN]]*O82</f>
        <v>27956.5</v>
      </c>
    </row>
    <row r="83" spans="1:16" ht="26.25" customHeight="1" x14ac:dyDescent="0.2">
      <c r="A83" s="13"/>
      <c r="B83" s="73"/>
      <c r="C83" s="71" t="s">
        <v>3296</v>
      </c>
      <c r="D83" s="76" t="s">
        <v>56</v>
      </c>
      <c r="E83" s="12">
        <v>44527</v>
      </c>
      <c r="F83" s="74" t="s">
        <v>1971</v>
      </c>
      <c r="G83" s="12">
        <v>44532</v>
      </c>
      <c r="H83" s="75" t="s">
        <v>3065</v>
      </c>
      <c r="I83" s="15">
        <v>30</v>
      </c>
      <c r="J83" s="15">
        <v>37</v>
      </c>
      <c r="K83" s="15">
        <v>20</v>
      </c>
      <c r="L83" s="15">
        <v>1</v>
      </c>
      <c r="M83" s="79">
        <v>5.55</v>
      </c>
      <c r="N83" s="94">
        <v>5.55</v>
      </c>
      <c r="O83" s="63">
        <v>2530</v>
      </c>
      <c r="P83" s="64">
        <f>Table2245789101123456789101112131415161718192021222324252627282930313233343824445464748495051525362636465666768697034567891011121314[[#This Row],[PEMBULATAN]]*O83</f>
        <v>14041.5</v>
      </c>
    </row>
    <row r="84" spans="1:16" ht="26.25" customHeight="1" x14ac:dyDescent="0.2">
      <c r="A84" s="13"/>
      <c r="B84" s="73"/>
      <c r="C84" s="71" t="s">
        <v>3297</v>
      </c>
      <c r="D84" s="76" t="s">
        <v>56</v>
      </c>
      <c r="E84" s="12">
        <v>44527</v>
      </c>
      <c r="F84" s="74" t="s">
        <v>1971</v>
      </c>
      <c r="G84" s="12">
        <v>44532</v>
      </c>
      <c r="H84" s="75" t="s">
        <v>3065</v>
      </c>
      <c r="I84" s="15">
        <v>122</v>
      </c>
      <c r="J84" s="15">
        <v>50</v>
      </c>
      <c r="K84" s="15">
        <v>8</v>
      </c>
      <c r="L84" s="15">
        <v>11</v>
      </c>
      <c r="M84" s="79">
        <v>12.2</v>
      </c>
      <c r="N84" s="94">
        <v>12.2</v>
      </c>
      <c r="O84" s="63">
        <v>2530</v>
      </c>
      <c r="P84" s="64">
        <f>Table2245789101123456789101112131415161718192021222324252627282930313233343824445464748495051525362636465666768697034567891011121314[[#This Row],[PEMBULATAN]]*O84</f>
        <v>30866</v>
      </c>
    </row>
    <row r="85" spans="1:16" ht="26.25" customHeight="1" x14ac:dyDescent="0.2">
      <c r="A85" s="13"/>
      <c r="B85" s="73"/>
      <c r="C85" s="71" t="s">
        <v>3298</v>
      </c>
      <c r="D85" s="76" t="s">
        <v>56</v>
      </c>
      <c r="E85" s="12">
        <v>44527</v>
      </c>
      <c r="F85" s="74" t="s">
        <v>1971</v>
      </c>
      <c r="G85" s="12">
        <v>44532</v>
      </c>
      <c r="H85" s="75" t="s">
        <v>3065</v>
      </c>
      <c r="I85" s="15">
        <v>56</v>
      </c>
      <c r="J85" s="15">
        <v>54</v>
      </c>
      <c r="K85" s="15">
        <v>20</v>
      </c>
      <c r="L85" s="15">
        <v>10</v>
      </c>
      <c r="M85" s="79">
        <v>15.12</v>
      </c>
      <c r="N85" s="94">
        <v>15.12</v>
      </c>
      <c r="O85" s="63">
        <v>2530</v>
      </c>
      <c r="P85" s="64">
        <f>Table2245789101123456789101112131415161718192021222324252627282930313233343824445464748495051525362636465666768697034567891011121314[[#This Row],[PEMBULATAN]]*O85</f>
        <v>38253.599999999999</v>
      </c>
    </row>
    <row r="86" spans="1:16" ht="26.25" customHeight="1" x14ac:dyDescent="0.2">
      <c r="A86" s="13"/>
      <c r="B86" s="73"/>
      <c r="C86" s="71" t="s">
        <v>3299</v>
      </c>
      <c r="D86" s="76" t="s">
        <v>56</v>
      </c>
      <c r="E86" s="12">
        <v>44527</v>
      </c>
      <c r="F86" s="74" t="s">
        <v>1971</v>
      </c>
      <c r="G86" s="12">
        <v>44532</v>
      </c>
      <c r="H86" s="75" t="s">
        <v>3065</v>
      </c>
      <c r="I86" s="15">
        <v>40</v>
      </c>
      <c r="J86" s="15">
        <v>30</v>
      </c>
      <c r="K86" s="15">
        <v>20</v>
      </c>
      <c r="L86" s="15">
        <v>7</v>
      </c>
      <c r="M86" s="79">
        <v>6</v>
      </c>
      <c r="N86" s="94">
        <v>7</v>
      </c>
      <c r="O86" s="63">
        <v>2530</v>
      </c>
      <c r="P86" s="64">
        <f>Table2245789101123456789101112131415161718192021222324252627282930313233343824445464748495051525362636465666768697034567891011121314[[#This Row],[PEMBULATAN]]*O86</f>
        <v>17710</v>
      </c>
    </row>
    <row r="87" spans="1:16" ht="26.25" customHeight="1" x14ac:dyDescent="0.2">
      <c r="A87" s="13"/>
      <c r="B87" s="73"/>
      <c r="C87" s="71" t="s">
        <v>3300</v>
      </c>
      <c r="D87" s="76" t="s">
        <v>56</v>
      </c>
      <c r="E87" s="12">
        <v>44527</v>
      </c>
      <c r="F87" s="74" t="s">
        <v>1971</v>
      </c>
      <c r="G87" s="12">
        <v>44532</v>
      </c>
      <c r="H87" s="75" t="s">
        <v>3065</v>
      </c>
      <c r="I87" s="15">
        <v>40</v>
      </c>
      <c r="J87" s="15">
        <v>22</v>
      </c>
      <c r="K87" s="15">
        <v>30</v>
      </c>
      <c r="L87" s="15">
        <v>9</v>
      </c>
      <c r="M87" s="79">
        <v>6.6</v>
      </c>
      <c r="N87" s="94">
        <v>9</v>
      </c>
      <c r="O87" s="63">
        <v>2530</v>
      </c>
      <c r="P87" s="64">
        <f>Table2245789101123456789101112131415161718192021222324252627282930313233343824445464748495051525362636465666768697034567891011121314[[#This Row],[PEMBULATAN]]*O87</f>
        <v>22770</v>
      </c>
    </row>
    <row r="88" spans="1:16" ht="26.25" customHeight="1" x14ac:dyDescent="0.2">
      <c r="A88" s="13"/>
      <c r="B88" s="73"/>
      <c r="C88" s="71" t="s">
        <v>3301</v>
      </c>
      <c r="D88" s="76" t="s">
        <v>56</v>
      </c>
      <c r="E88" s="12">
        <v>44527</v>
      </c>
      <c r="F88" s="74" t="s">
        <v>1971</v>
      </c>
      <c r="G88" s="12">
        <v>44532</v>
      </c>
      <c r="H88" s="75" t="s">
        <v>3065</v>
      </c>
      <c r="I88" s="15">
        <v>53</v>
      </c>
      <c r="J88" s="15">
        <v>53</v>
      </c>
      <c r="K88" s="15">
        <v>14</v>
      </c>
      <c r="L88" s="15">
        <v>6</v>
      </c>
      <c r="M88" s="79">
        <v>9.8315000000000001</v>
      </c>
      <c r="N88" s="94">
        <v>9.8315000000000001</v>
      </c>
      <c r="O88" s="63">
        <v>2530</v>
      </c>
      <c r="P88" s="64">
        <f>Table2245789101123456789101112131415161718192021222324252627282930313233343824445464748495051525362636465666768697034567891011121314[[#This Row],[PEMBULATAN]]*O88</f>
        <v>24873.695</v>
      </c>
    </row>
    <row r="89" spans="1:16" ht="26.25" customHeight="1" x14ac:dyDescent="0.2">
      <c r="A89" s="13"/>
      <c r="B89" s="73"/>
      <c r="C89" s="71" t="s">
        <v>3302</v>
      </c>
      <c r="D89" s="76" t="s">
        <v>56</v>
      </c>
      <c r="E89" s="12">
        <v>44527</v>
      </c>
      <c r="F89" s="74" t="s">
        <v>1971</v>
      </c>
      <c r="G89" s="12">
        <v>44532</v>
      </c>
      <c r="H89" s="75" t="s">
        <v>3065</v>
      </c>
      <c r="I89" s="15">
        <v>16</v>
      </c>
      <c r="J89" s="15">
        <v>75</v>
      </c>
      <c r="K89" s="15">
        <v>30</v>
      </c>
      <c r="L89" s="15">
        <v>18</v>
      </c>
      <c r="M89" s="79">
        <v>9</v>
      </c>
      <c r="N89" s="94">
        <v>18</v>
      </c>
      <c r="O89" s="63">
        <v>2530</v>
      </c>
      <c r="P89" s="64">
        <f>Table2245789101123456789101112131415161718192021222324252627282930313233343824445464748495051525362636465666768697034567891011121314[[#This Row],[PEMBULATAN]]*O89</f>
        <v>45540</v>
      </c>
    </row>
    <row r="90" spans="1:16" ht="26.25" customHeight="1" x14ac:dyDescent="0.2">
      <c r="A90" s="13"/>
      <c r="B90" s="73"/>
      <c r="C90" s="71" t="s">
        <v>3303</v>
      </c>
      <c r="D90" s="76" t="s">
        <v>56</v>
      </c>
      <c r="E90" s="12">
        <v>44527</v>
      </c>
      <c r="F90" s="74" t="s">
        <v>1971</v>
      </c>
      <c r="G90" s="12">
        <v>44532</v>
      </c>
      <c r="H90" s="75" t="s">
        <v>3065</v>
      </c>
      <c r="I90" s="15">
        <v>100</v>
      </c>
      <c r="J90" s="15">
        <v>42</v>
      </c>
      <c r="K90" s="15">
        <v>21</v>
      </c>
      <c r="L90" s="15">
        <v>8</v>
      </c>
      <c r="M90" s="79">
        <v>22.05</v>
      </c>
      <c r="N90" s="94">
        <v>22.05</v>
      </c>
      <c r="O90" s="63">
        <v>2530</v>
      </c>
      <c r="P90" s="64">
        <f>Table2245789101123456789101112131415161718192021222324252627282930313233343824445464748495051525362636465666768697034567891011121314[[#This Row],[PEMBULATAN]]*O90</f>
        <v>55786.5</v>
      </c>
    </row>
    <row r="91" spans="1:16" ht="26.25" customHeight="1" x14ac:dyDescent="0.2">
      <c r="A91" s="13"/>
      <c r="B91" s="73"/>
      <c r="C91" s="71" t="s">
        <v>3304</v>
      </c>
      <c r="D91" s="76" t="s">
        <v>56</v>
      </c>
      <c r="E91" s="12">
        <v>44527</v>
      </c>
      <c r="F91" s="74" t="s">
        <v>1971</v>
      </c>
      <c r="G91" s="12">
        <v>44532</v>
      </c>
      <c r="H91" s="75" t="s">
        <v>3065</v>
      </c>
      <c r="I91" s="15">
        <v>60</v>
      </c>
      <c r="J91" s="15">
        <v>60</v>
      </c>
      <c r="K91" s="15">
        <v>1</v>
      </c>
      <c r="L91" s="15">
        <v>1</v>
      </c>
      <c r="M91" s="79">
        <v>0.9</v>
      </c>
      <c r="N91" s="94">
        <v>1</v>
      </c>
      <c r="O91" s="63">
        <v>2530</v>
      </c>
      <c r="P91" s="64">
        <f>Table2245789101123456789101112131415161718192021222324252627282930313233343824445464748495051525362636465666768697034567891011121314[[#This Row],[PEMBULATAN]]*O91</f>
        <v>2530</v>
      </c>
    </row>
    <row r="92" spans="1:16" ht="26.25" customHeight="1" x14ac:dyDescent="0.2">
      <c r="A92" s="13"/>
      <c r="B92" s="73"/>
      <c r="C92" s="71" t="s">
        <v>3305</v>
      </c>
      <c r="D92" s="76" t="s">
        <v>56</v>
      </c>
      <c r="E92" s="12">
        <v>44527</v>
      </c>
      <c r="F92" s="74" t="s">
        <v>1971</v>
      </c>
      <c r="G92" s="12">
        <v>44532</v>
      </c>
      <c r="H92" s="75" t="s">
        <v>3065</v>
      </c>
      <c r="I92" s="15">
        <v>72</v>
      </c>
      <c r="J92" s="15">
        <v>82</v>
      </c>
      <c r="K92" s="15">
        <v>31</v>
      </c>
      <c r="L92" s="15">
        <v>20</v>
      </c>
      <c r="M92" s="79">
        <v>45.756</v>
      </c>
      <c r="N92" s="94">
        <v>45.756</v>
      </c>
      <c r="O92" s="63">
        <v>2530</v>
      </c>
      <c r="P92" s="64">
        <f>Table2245789101123456789101112131415161718192021222324252627282930313233343824445464748495051525362636465666768697034567891011121314[[#This Row],[PEMBULATAN]]*O92</f>
        <v>115762.68000000001</v>
      </c>
    </row>
    <row r="93" spans="1:16" ht="26.25" customHeight="1" x14ac:dyDescent="0.2">
      <c r="A93" s="13"/>
      <c r="B93" s="73"/>
      <c r="C93" s="71" t="s">
        <v>3306</v>
      </c>
      <c r="D93" s="76" t="s">
        <v>56</v>
      </c>
      <c r="E93" s="12">
        <v>44527</v>
      </c>
      <c r="F93" s="74" t="s">
        <v>1971</v>
      </c>
      <c r="G93" s="12">
        <v>44532</v>
      </c>
      <c r="H93" s="75" t="s">
        <v>3065</v>
      </c>
      <c r="I93" s="15">
        <v>42</v>
      </c>
      <c r="J93" s="15">
        <v>33</v>
      </c>
      <c r="K93" s="15">
        <v>20</v>
      </c>
      <c r="L93" s="15">
        <v>3</v>
      </c>
      <c r="M93" s="79">
        <v>6.93</v>
      </c>
      <c r="N93" s="94">
        <v>6.93</v>
      </c>
      <c r="O93" s="63">
        <v>2530</v>
      </c>
      <c r="P93" s="64">
        <f>Table2245789101123456789101112131415161718192021222324252627282930313233343824445464748495051525362636465666768697034567891011121314[[#This Row],[PEMBULATAN]]*O93</f>
        <v>17532.899999999998</v>
      </c>
    </row>
    <row r="94" spans="1:16" ht="26.25" customHeight="1" x14ac:dyDescent="0.2">
      <c r="A94" s="13"/>
      <c r="B94" s="73"/>
      <c r="C94" s="71" t="s">
        <v>3307</v>
      </c>
      <c r="D94" s="76" t="s">
        <v>56</v>
      </c>
      <c r="E94" s="12">
        <v>44527</v>
      </c>
      <c r="F94" s="74" t="s">
        <v>1971</v>
      </c>
      <c r="G94" s="12">
        <v>44532</v>
      </c>
      <c r="H94" s="75" t="s">
        <v>3065</v>
      </c>
      <c r="I94" s="15">
        <v>8</v>
      </c>
      <c r="J94" s="15">
        <v>28</v>
      </c>
      <c r="K94" s="15">
        <v>25</v>
      </c>
      <c r="L94" s="15">
        <v>4</v>
      </c>
      <c r="M94" s="79">
        <v>1.4</v>
      </c>
      <c r="N94" s="94">
        <v>5</v>
      </c>
      <c r="O94" s="63">
        <v>2530</v>
      </c>
      <c r="P94" s="64">
        <f>Table2245789101123456789101112131415161718192021222324252627282930313233343824445464748495051525362636465666768697034567891011121314[[#This Row],[PEMBULATAN]]*O94</f>
        <v>12650</v>
      </c>
    </row>
    <row r="95" spans="1:16" ht="26.25" customHeight="1" x14ac:dyDescent="0.2">
      <c r="A95" s="13"/>
      <c r="B95" s="73"/>
      <c r="C95" s="71" t="s">
        <v>3308</v>
      </c>
      <c r="D95" s="76" t="s">
        <v>56</v>
      </c>
      <c r="E95" s="12">
        <v>44527</v>
      </c>
      <c r="F95" s="74" t="s">
        <v>1971</v>
      </c>
      <c r="G95" s="12">
        <v>44532</v>
      </c>
      <c r="H95" s="75" t="s">
        <v>3065</v>
      </c>
      <c r="I95" s="15">
        <v>106</v>
      </c>
      <c r="J95" s="15">
        <v>51</v>
      </c>
      <c r="K95" s="15">
        <v>12</v>
      </c>
      <c r="L95" s="15">
        <v>5</v>
      </c>
      <c r="M95" s="79">
        <v>16.218</v>
      </c>
      <c r="N95" s="94">
        <v>16.218</v>
      </c>
      <c r="O95" s="63">
        <v>2530</v>
      </c>
      <c r="P95" s="64">
        <f>Table2245789101123456789101112131415161718192021222324252627282930313233343824445464748495051525362636465666768697034567891011121314[[#This Row],[PEMBULATAN]]*O95</f>
        <v>41031.54</v>
      </c>
    </row>
    <row r="96" spans="1:16" ht="26.25" customHeight="1" x14ac:dyDescent="0.2">
      <c r="A96" s="13"/>
      <c r="B96" s="73"/>
      <c r="C96" s="71" t="s">
        <v>3309</v>
      </c>
      <c r="D96" s="76" t="s">
        <v>56</v>
      </c>
      <c r="E96" s="12">
        <v>44527</v>
      </c>
      <c r="F96" s="74" t="s">
        <v>1971</v>
      </c>
      <c r="G96" s="12">
        <v>44532</v>
      </c>
      <c r="H96" s="75" t="s">
        <v>3065</v>
      </c>
      <c r="I96" s="15">
        <v>56</v>
      </c>
      <c r="J96" s="15">
        <v>40</v>
      </c>
      <c r="K96" s="15">
        <v>21</v>
      </c>
      <c r="L96" s="15">
        <v>7</v>
      </c>
      <c r="M96" s="79">
        <v>11.76</v>
      </c>
      <c r="N96" s="94">
        <v>11.76</v>
      </c>
      <c r="O96" s="63">
        <v>2530</v>
      </c>
      <c r="P96" s="64">
        <f>Table2245789101123456789101112131415161718192021222324252627282930313233343824445464748495051525362636465666768697034567891011121314[[#This Row],[PEMBULATAN]]*O96</f>
        <v>29752.799999999999</v>
      </c>
    </row>
    <row r="97" spans="1:16" ht="26.25" customHeight="1" x14ac:dyDescent="0.2">
      <c r="A97" s="13"/>
      <c r="B97" s="73"/>
      <c r="C97" s="71" t="s">
        <v>3310</v>
      </c>
      <c r="D97" s="76" t="s">
        <v>56</v>
      </c>
      <c r="E97" s="12">
        <v>44527</v>
      </c>
      <c r="F97" s="74" t="s">
        <v>1971</v>
      </c>
      <c r="G97" s="12">
        <v>44532</v>
      </c>
      <c r="H97" s="75" t="s">
        <v>3065</v>
      </c>
      <c r="I97" s="15">
        <v>51</v>
      </c>
      <c r="J97" s="15">
        <v>10</v>
      </c>
      <c r="K97" s="15">
        <v>10</v>
      </c>
      <c r="L97" s="15">
        <v>5</v>
      </c>
      <c r="M97" s="79">
        <v>1.2749999999999999</v>
      </c>
      <c r="N97" s="94">
        <v>5</v>
      </c>
      <c r="O97" s="63">
        <v>2530</v>
      </c>
      <c r="P97" s="64">
        <f>Table2245789101123456789101112131415161718192021222324252627282930313233343824445464748495051525362636465666768697034567891011121314[[#This Row],[PEMBULATAN]]*O97</f>
        <v>12650</v>
      </c>
    </row>
    <row r="98" spans="1:16" ht="26.25" customHeight="1" x14ac:dyDescent="0.2">
      <c r="A98" s="13"/>
      <c r="B98" s="73"/>
      <c r="C98" s="71" t="s">
        <v>3311</v>
      </c>
      <c r="D98" s="76" t="s">
        <v>56</v>
      </c>
      <c r="E98" s="12">
        <v>44527</v>
      </c>
      <c r="F98" s="74" t="s">
        <v>1971</v>
      </c>
      <c r="G98" s="12">
        <v>44532</v>
      </c>
      <c r="H98" s="75" t="s">
        <v>3065</v>
      </c>
      <c r="I98" s="15">
        <v>40</v>
      </c>
      <c r="J98" s="15">
        <v>48</v>
      </c>
      <c r="K98" s="15">
        <v>28</v>
      </c>
      <c r="L98" s="15">
        <v>5</v>
      </c>
      <c r="M98" s="79">
        <v>13.44</v>
      </c>
      <c r="N98" s="94">
        <v>14</v>
      </c>
      <c r="O98" s="63">
        <v>2530</v>
      </c>
      <c r="P98" s="64">
        <f>Table2245789101123456789101112131415161718192021222324252627282930313233343824445464748495051525362636465666768697034567891011121314[[#This Row],[PEMBULATAN]]*O98</f>
        <v>35420</v>
      </c>
    </row>
    <row r="99" spans="1:16" ht="26.25" customHeight="1" x14ac:dyDescent="0.2">
      <c r="A99" s="13"/>
      <c r="B99" s="73"/>
      <c r="C99" s="71" t="s">
        <v>3312</v>
      </c>
      <c r="D99" s="76" t="s">
        <v>56</v>
      </c>
      <c r="E99" s="12">
        <v>44527</v>
      </c>
      <c r="F99" s="74" t="s">
        <v>1971</v>
      </c>
      <c r="G99" s="12">
        <v>44532</v>
      </c>
      <c r="H99" s="75" t="s">
        <v>3065</v>
      </c>
      <c r="I99" s="15">
        <v>22</v>
      </c>
      <c r="J99" s="15">
        <v>26</v>
      </c>
      <c r="K99" s="15">
        <v>34</v>
      </c>
      <c r="L99" s="15">
        <v>1</v>
      </c>
      <c r="M99" s="79">
        <v>4.8620000000000001</v>
      </c>
      <c r="N99" s="94">
        <v>4.8620000000000001</v>
      </c>
      <c r="O99" s="63">
        <v>2530</v>
      </c>
      <c r="P99" s="64">
        <f>Table2245789101123456789101112131415161718192021222324252627282930313233343824445464748495051525362636465666768697034567891011121314[[#This Row],[PEMBULATAN]]*O99</f>
        <v>12300.86</v>
      </c>
    </row>
    <row r="100" spans="1:16" ht="26.25" customHeight="1" x14ac:dyDescent="0.2">
      <c r="A100" s="13"/>
      <c r="B100" s="73"/>
      <c r="C100" s="71" t="s">
        <v>3313</v>
      </c>
      <c r="D100" s="76" t="s">
        <v>56</v>
      </c>
      <c r="E100" s="12">
        <v>44527</v>
      </c>
      <c r="F100" s="74" t="s">
        <v>1971</v>
      </c>
      <c r="G100" s="12">
        <v>44532</v>
      </c>
      <c r="H100" s="75" t="s">
        <v>3065</v>
      </c>
      <c r="I100" s="15">
        <v>30</v>
      </c>
      <c r="J100" s="15">
        <v>30</v>
      </c>
      <c r="K100" s="15">
        <v>23</v>
      </c>
      <c r="L100" s="15">
        <v>20</v>
      </c>
      <c r="M100" s="79">
        <v>5.1749999999999998</v>
      </c>
      <c r="N100" s="94">
        <v>20</v>
      </c>
      <c r="O100" s="63">
        <v>2530</v>
      </c>
      <c r="P100" s="64">
        <f>Table2245789101123456789101112131415161718192021222324252627282930313233343824445464748495051525362636465666768697034567891011121314[[#This Row],[PEMBULATAN]]*O100</f>
        <v>50600</v>
      </c>
    </row>
    <row r="101" spans="1:16" ht="26.25" customHeight="1" x14ac:dyDescent="0.2">
      <c r="A101" s="13"/>
      <c r="B101" s="73"/>
      <c r="C101" s="71" t="s">
        <v>3314</v>
      </c>
      <c r="D101" s="76" t="s">
        <v>56</v>
      </c>
      <c r="E101" s="12">
        <v>44527</v>
      </c>
      <c r="F101" s="74" t="s">
        <v>1971</v>
      </c>
      <c r="G101" s="12">
        <v>44532</v>
      </c>
      <c r="H101" s="75" t="s">
        <v>3065</v>
      </c>
      <c r="I101" s="15">
        <v>38</v>
      </c>
      <c r="J101" s="15">
        <v>33</v>
      </c>
      <c r="K101" s="15">
        <v>28</v>
      </c>
      <c r="L101" s="15">
        <v>5</v>
      </c>
      <c r="M101" s="79">
        <v>8.7780000000000005</v>
      </c>
      <c r="N101" s="94">
        <v>8.7780000000000005</v>
      </c>
      <c r="O101" s="63">
        <v>2530</v>
      </c>
      <c r="P101" s="64">
        <f>Table2245789101123456789101112131415161718192021222324252627282930313233343824445464748495051525362636465666768697034567891011121314[[#This Row],[PEMBULATAN]]*O101</f>
        <v>22208.34</v>
      </c>
    </row>
    <row r="102" spans="1:16" ht="26.25" customHeight="1" x14ac:dyDescent="0.2">
      <c r="A102" s="13"/>
      <c r="B102" s="73"/>
      <c r="C102" s="71" t="s">
        <v>3315</v>
      </c>
      <c r="D102" s="76" t="s">
        <v>56</v>
      </c>
      <c r="E102" s="12">
        <v>44527</v>
      </c>
      <c r="F102" s="74" t="s">
        <v>1971</v>
      </c>
      <c r="G102" s="12">
        <v>44532</v>
      </c>
      <c r="H102" s="75" t="s">
        <v>3065</v>
      </c>
      <c r="I102" s="15">
        <v>45</v>
      </c>
      <c r="J102" s="15">
        <v>35</v>
      </c>
      <c r="K102" s="15">
        <v>27</v>
      </c>
      <c r="L102" s="15">
        <v>8</v>
      </c>
      <c r="M102" s="79">
        <v>10.63125</v>
      </c>
      <c r="N102" s="94">
        <v>10.63125</v>
      </c>
      <c r="O102" s="63">
        <v>2530</v>
      </c>
      <c r="P102" s="64">
        <f>Table2245789101123456789101112131415161718192021222324252627282930313233343824445464748495051525362636465666768697034567891011121314[[#This Row],[PEMBULATAN]]*O102</f>
        <v>26897.0625</v>
      </c>
    </row>
    <row r="103" spans="1:16" ht="26.25" customHeight="1" x14ac:dyDescent="0.2">
      <c r="A103" s="13"/>
      <c r="B103" s="73"/>
      <c r="C103" s="71" t="s">
        <v>3316</v>
      </c>
      <c r="D103" s="76" t="s">
        <v>56</v>
      </c>
      <c r="E103" s="12">
        <v>44527</v>
      </c>
      <c r="F103" s="74" t="s">
        <v>1971</v>
      </c>
      <c r="G103" s="12">
        <v>44532</v>
      </c>
      <c r="H103" s="75" t="s">
        <v>3065</v>
      </c>
      <c r="I103" s="15">
        <v>43</v>
      </c>
      <c r="J103" s="15">
        <v>42</v>
      </c>
      <c r="K103" s="15">
        <v>21</v>
      </c>
      <c r="L103" s="15">
        <v>13</v>
      </c>
      <c r="M103" s="79">
        <v>9.4815000000000005</v>
      </c>
      <c r="N103" s="94">
        <v>14</v>
      </c>
      <c r="O103" s="63">
        <v>2530</v>
      </c>
      <c r="P103" s="64">
        <f>Table2245789101123456789101112131415161718192021222324252627282930313233343824445464748495051525362636465666768697034567891011121314[[#This Row],[PEMBULATAN]]*O103</f>
        <v>35420</v>
      </c>
    </row>
    <row r="104" spans="1:16" ht="26.25" customHeight="1" x14ac:dyDescent="0.2">
      <c r="A104" s="13"/>
      <c r="B104" s="73"/>
      <c r="C104" s="71" t="s">
        <v>3317</v>
      </c>
      <c r="D104" s="76" t="s">
        <v>56</v>
      </c>
      <c r="E104" s="12">
        <v>44527</v>
      </c>
      <c r="F104" s="74" t="s">
        <v>1971</v>
      </c>
      <c r="G104" s="12">
        <v>44532</v>
      </c>
      <c r="H104" s="75" t="s">
        <v>3065</v>
      </c>
      <c r="I104" s="15">
        <v>64</v>
      </c>
      <c r="J104" s="15">
        <v>50</v>
      </c>
      <c r="K104" s="15">
        <v>20</v>
      </c>
      <c r="L104" s="15">
        <v>8</v>
      </c>
      <c r="M104" s="79">
        <v>16</v>
      </c>
      <c r="N104" s="94">
        <v>16</v>
      </c>
      <c r="O104" s="63">
        <v>2530</v>
      </c>
      <c r="P104" s="64">
        <f>Table2245789101123456789101112131415161718192021222324252627282930313233343824445464748495051525362636465666768697034567891011121314[[#This Row],[PEMBULATAN]]*O104</f>
        <v>40480</v>
      </c>
    </row>
    <row r="105" spans="1:16" ht="26.25" customHeight="1" x14ac:dyDescent="0.2">
      <c r="A105" s="13"/>
      <c r="B105" s="73"/>
      <c r="C105" s="71" t="s">
        <v>3318</v>
      </c>
      <c r="D105" s="76" t="s">
        <v>56</v>
      </c>
      <c r="E105" s="12">
        <v>44527</v>
      </c>
      <c r="F105" s="74" t="s">
        <v>1971</v>
      </c>
      <c r="G105" s="12">
        <v>44532</v>
      </c>
      <c r="H105" s="75" t="s">
        <v>3065</v>
      </c>
      <c r="I105" s="15">
        <v>80</v>
      </c>
      <c r="J105" s="15">
        <v>58</v>
      </c>
      <c r="K105" s="15">
        <v>30</v>
      </c>
      <c r="L105" s="15">
        <v>14</v>
      </c>
      <c r="M105" s="79">
        <v>34.799999999999997</v>
      </c>
      <c r="N105" s="94">
        <v>34.799999999999997</v>
      </c>
      <c r="O105" s="63">
        <v>2530</v>
      </c>
      <c r="P105" s="64">
        <f>Table2245789101123456789101112131415161718192021222324252627282930313233343824445464748495051525362636465666768697034567891011121314[[#This Row],[PEMBULATAN]]*O105</f>
        <v>88044</v>
      </c>
    </row>
    <row r="106" spans="1:16" ht="26.25" customHeight="1" x14ac:dyDescent="0.2">
      <c r="A106" s="13"/>
      <c r="B106" s="73"/>
      <c r="C106" s="71" t="s">
        <v>3319</v>
      </c>
      <c r="D106" s="76" t="s">
        <v>56</v>
      </c>
      <c r="E106" s="12">
        <v>44527</v>
      </c>
      <c r="F106" s="74" t="s">
        <v>1971</v>
      </c>
      <c r="G106" s="12">
        <v>44532</v>
      </c>
      <c r="H106" s="75" t="s">
        <v>3065</v>
      </c>
      <c r="I106" s="15">
        <v>70</v>
      </c>
      <c r="J106" s="15">
        <v>61</v>
      </c>
      <c r="K106" s="15">
        <v>30</v>
      </c>
      <c r="L106" s="15">
        <v>13</v>
      </c>
      <c r="M106" s="79">
        <v>32.024999999999999</v>
      </c>
      <c r="N106" s="94">
        <v>32.024999999999999</v>
      </c>
      <c r="O106" s="63">
        <v>2530</v>
      </c>
      <c r="P106" s="64">
        <f>Table2245789101123456789101112131415161718192021222324252627282930313233343824445464748495051525362636465666768697034567891011121314[[#This Row],[PEMBULATAN]]*O106</f>
        <v>81023.25</v>
      </c>
    </row>
    <row r="107" spans="1:16" ht="26.25" customHeight="1" x14ac:dyDescent="0.2">
      <c r="A107" s="13"/>
      <c r="B107" s="73"/>
      <c r="C107" s="71" t="s">
        <v>3320</v>
      </c>
      <c r="D107" s="76" t="s">
        <v>56</v>
      </c>
      <c r="E107" s="12">
        <v>44527</v>
      </c>
      <c r="F107" s="74" t="s">
        <v>1971</v>
      </c>
      <c r="G107" s="12">
        <v>44532</v>
      </c>
      <c r="H107" s="75" t="s">
        <v>3065</v>
      </c>
      <c r="I107" s="15">
        <v>63</v>
      </c>
      <c r="J107" s="15">
        <v>40</v>
      </c>
      <c r="K107" s="15">
        <v>27</v>
      </c>
      <c r="L107" s="15">
        <v>5</v>
      </c>
      <c r="M107" s="79">
        <v>17.010000000000002</v>
      </c>
      <c r="N107" s="94">
        <v>17.010000000000002</v>
      </c>
      <c r="O107" s="63">
        <v>2530</v>
      </c>
      <c r="P107" s="64">
        <f>Table2245789101123456789101112131415161718192021222324252627282930313233343824445464748495051525362636465666768697034567891011121314[[#This Row],[PEMBULATAN]]*O107</f>
        <v>43035.3</v>
      </c>
    </row>
    <row r="108" spans="1:16" ht="26.25" customHeight="1" x14ac:dyDescent="0.2">
      <c r="A108" s="13"/>
      <c r="B108" s="73"/>
      <c r="C108" s="71" t="s">
        <v>3321</v>
      </c>
      <c r="D108" s="76" t="s">
        <v>56</v>
      </c>
      <c r="E108" s="12">
        <v>44527</v>
      </c>
      <c r="F108" s="74" t="s">
        <v>1971</v>
      </c>
      <c r="G108" s="12">
        <v>44532</v>
      </c>
      <c r="H108" s="75" t="s">
        <v>3065</v>
      </c>
      <c r="I108" s="15">
        <v>75</v>
      </c>
      <c r="J108" s="15">
        <v>50</v>
      </c>
      <c r="K108" s="15">
        <v>25</v>
      </c>
      <c r="L108" s="15">
        <v>10</v>
      </c>
      <c r="M108" s="79">
        <v>23.4375</v>
      </c>
      <c r="N108" s="94">
        <v>24</v>
      </c>
      <c r="O108" s="63">
        <v>2530</v>
      </c>
      <c r="P108" s="64">
        <f>Table2245789101123456789101112131415161718192021222324252627282930313233343824445464748495051525362636465666768697034567891011121314[[#This Row],[PEMBULATAN]]*O108</f>
        <v>60720</v>
      </c>
    </row>
    <row r="109" spans="1:16" ht="26.25" customHeight="1" x14ac:dyDescent="0.2">
      <c r="A109" s="13"/>
      <c r="B109" s="73"/>
      <c r="C109" s="71" t="s">
        <v>3322</v>
      </c>
      <c r="D109" s="76" t="s">
        <v>56</v>
      </c>
      <c r="E109" s="12">
        <v>44527</v>
      </c>
      <c r="F109" s="74" t="s">
        <v>1971</v>
      </c>
      <c r="G109" s="12">
        <v>44532</v>
      </c>
      <c r="H109" s="75" t="s">
        <v>3065</v>
      </c>
      <c r="I109" s="15">
        <v>70</v>
      </c>
      <c r="J109" s="15">
        <v>50</v>
      </c>
      <c r="K109" s="15">
        <v>30</v>
      </c>
      <c r="L109" s="15">
        <v>8</v>
      </c>
      <c r="M109" s="79">
        <v>26.25</v>
      </c>
      <c r="N109" s="94">
        <v>26.25</v>
      </c>
      <c r="O109" s="63">
        <v>2530</v>
      </c>
      <c r="P109" s="64">
        <f>Table2245789101123456789101112131415161718192021222324252627282930313233343824445464748495051525362636465666768697034567891011121314[[#This Row],[PEMBULATAN]]*O109</f>
        <v>66412.5</v>
      </c>
    </row>
    <row r="110" spans="1:16" ht="26.25" customHeight="1" x14ac:dyDescent="0.2">
      <c r="A110" s="13"/>
      <c r="B110" s="73"/>
      <c r="C110" s="71" t="s">
        <v>3323</v>
      </c>
      <c r="D110" s="76" t="s">
        <v>56</v>
      </c>
      <c r="E110" s="12">
        <v>44527</v>
      </c>
      <c r="F110" s="74" t="s">
        <v>1971</v>
      </c>
      <c r="G110" s="12">
        <v>44532</v>
      </c>
      <c r="H110" s="75" t="s">
        <v>3065</v>
      </c>
      <c r="I110" s="15">
        <v>73</v>
      </c>
      <c r="J110" s="15">
        <v>50</v>
      </c>
      <c r="K110" s="15">
        <v>28</v>
      </c>
      <c r="L110" s="15">
        <v>6</v>
      </c>
      <c r="M110" s="79">
        <v>25.55</v>
      </c>
      <c r="N110" s="94">
        <v>25.55</v>
      </c>
      <c r="O110" s="63">
        <v>2530</v>
      </c>
      <c r="P110" s="64">
        <f>Table2245789101123456789101112131415161718192021222324252627282930313233343824445464748495051525362636465666768697034567891011121314[[#This Row],[PEMBULATAN]]*O110</f>
        <v>64641.5</v>
      </c>
    </row>
    <row r="111" spans="1:16" ht="26.25" customHeight="1" x14ac:dyDescent="0.2">
      <c r="A111" s="13"/>
      <c r="B111" s="73"/>
      <c r="C111" s="71" t="s">
        <v>3324</v>
      </c>
      <c r="D111" s="76" t="s">
        <v>56</v>
      </c>
      <c r="E111" s="12">
        <v>44527</v>
      </c>
      <c r="F111" s="74" t="s">
        <v>1971</v>
      </c>
      <c r="G111" s="12">
        <v>44532</v>
      </c>
      <c r="H111" s="75" t="s">
        <v>3065</v>
      </c>
      <c r="I111" s="15">
        <v>80</v>
      </c>
      <c r="J111" s="15">
        <v>60</v>
      </c>
      <c r="K111" s="15">
        <v>28</v>
      </c>
      <c r="L111" s="15">
        <v>9</v>
      </c>
      <c r="M111" s="79">
        <v>33.6</v>
      </c>
      <c r="N111" s="94">
        <v>33.6</v>
      </c>
      <c r="O111" s="63">
        <v>2530</v>
      </c>
      <c r="P111" s="64">
        <f>Table2245789101123456789101112131415161718192021222324252627282930313233343824445464748495051525362636465666768697034567891011121314[[#This Row],[PEMBULATAN]]*O111</f>
        <v>85008</v>
      </c>
    </row>
    <row r="112" spans="1:16" ht="26.25" customHeight="1" x14ac:dyDescent="0.2">
      <c r="A112" s="13"/>
      <c r="B112" s="73"/>
      <c r="C112" s="71" t="s">
        <v>3325</v>
      </c>
      <c r="D112" s="76" t="s">
        <v>56</v>
      </c>
      <c r="E112" s="12">
        <v>44527</v>
      </c>
      <c r="F112" s="74" t="s">
        <v>1971</v>
      </c>
      <c r="G112" s="12">
        <v>44532</v>
      </c>
      <c r="H112" s="75" t="s">
        <v>3065</v>
      </c>
      <c r="I112" s="15">
        <v>90</v>
      </c>
      <c r="J112" s="15">
        <v>42</v>
      </c>
      <c r="K112" s="15">
        <v>30</v>
      </c>
      <c r="L112" s="15">
        <v>12</v>
      </c>
      <c r="M112" s="79">
        <v>28.35</v>
      </c>
      <c r="N112" s="94">
        <v>29</v>
      </c>
      <c r="O112" s="63">
        <v>2530</v>
      </c>
      <c r="P112" s="64">
        <f>Table2245789101123456789101112131415161718192021222324252627282930313233343824445464748495051525362636465666768697034567891011121314[[#This Row],[PEMBULATAN]]*O112</f>
        <v>73370</v>
      </c>
    </row>
    <row r="113" spans="1:16" ht="26.25" customHeight="1" x14ac:dyDescent="0.2">
      <c r="A113" s="13"/>
      <c r="B113" s="73"/>
      <c r="C113" s="71" t="s">
        <v>3326</v>
      </c>
      <c r="D113" s="76" t="s">
        <v>56</v>
      </c>
      <c r="E113" s="12">
        <v>44527</v>
      </c>
      <c r="F113" s="74" t="s">
        <v>1971</v>
      </c>
      <c r="G113" s="12">
        <v>44532</v>
      </c>
      <c r="H113" s="75" t="s">
        <v>3065</v>
      </c>
      <c r="I113" s="15">
        <v>90</v>
      </c>
      <c r="J113" s="15">
        <v>53</v>
      </c>
      <c r="K113" s="15">
        <v>37</v>
      </c>
      <c r="L113" s="15">
        <v>24</v>
      </c>
      <c r="M113" s="79">
        <v>44.122500000000002</v>
      </c>
      <c r="N113" s="94">
        <v>44.122500000000002</v>
      </c>
      <c r="O113" s="63">
        <v>2530</v>
      </c>
      <c r="P113" s="64">
        <f>Table2245789101123456789101112131415161718192021222324252627282930313233343824445464748495051525362636465666768697034567891011121314[[#This Row],[PEMBULATAN]]*O113</f>
        <v>111629.925</v>
      </c>
    </row>
    <row r="114" spans="1:16" ht="26.25" customHeight="1" x14ac:dyDescent="0.2">
      <c r="A114" s="13"/>
      <c r="B114" s="73"/>
      <c r="C114" s="71" t="s">
        <v>3327</v>
      </c>
      <c r="D114" s="76" t="s">
        <v>56</v>
      </c>
      <c r="E114" s="12">
        <v>44527</v>
      </c>
      <c r="F114" s="74" t="s">
        <v>1971</v>
      </c>
      <c r="G114" s="12">
        <v>44532</v>
      </c>
      <c r="H114" s="75" t="s">
        <v>3065</v>
      </c>
      <c r="I114" s="15">
        <v>80</v>
      </c>
      <c r="J114" s="15">
        <v>61</v>
      </c>
      <c r="K114" s="15">
        <v>27</v>
      </c>
      <c r="L114" s="15">
        <v>14</v>
      </c>
      <c r="M114" s="79">
        <v>32.94</v>
      </c>
      <c r="N114" s="94">
        <v>32.94</v>
      </c>
      <c r="O114" s="63">
        <v>2530</v>
      </c>
      <c r="P114" s="64">
        <f>Table2245789101123456789101112131415161718192021222324252627282930313233343824445464748495051525362636465666768697034567891011121314[[#This Row],[PEMBULATAN]]*O114</f>
        <v>83338.2</v>
      </c>
    </row>
    <row r="115" spans="1:16" ht="26.25" customHeight="1" x14ac:dyDescent="0.2">
      <c r="A115" s="13"/>
      <c r="B115" s="73"/>
      <c r="C115" s="71" t="s">
        <v>3328</v>
      </c>
      <c r="D115" s="76" t="s">
        <v>56</v>
      </c>
      <c r="E115" s="12">
        <v>44527</v>
      </c>
      <c r="F115" s="74" t="s">
        <v>1971</v>
      </c>
      <c r="G115" s="12">
        <v>44532</v>
      </c>
      <c r="H115" s="75" t="s">
        <v>3065</v>
      </c>
      <c r="I115" s="15">
        <v>80</v>
      </c>
      <c r="J115" s="15">
        <v>60</v>
      </c>
      <c r="K115" s="15">
        <v>28</v>
      </c>
      <c r="L115" s="15">
        <v>13</v>
      </c>
      <c r="M115" s="79">
        <v>33.6</v>
      </c>
      <c r="N115" s="94">
        <v>33.6</v>
      </c>
      <c r="O115" s="63">
        <v>2530</v>
      </c>
      <c r="P115" s="64">
        <f>Table2245789101123456789101112131415161718192021222324252627282930313233343824445464748495051525362636465666768697034567891011121314[[#This Row],[PEMBULATAN]]*O115</f>
        <v>85008</v>
      </c>
    </row>
    <row r="116" spans="1:16" ht="26.25" customHeight="1" x14ac:dyDescent="0.2">
      <c r="A116" s="13"/>
      <c r="B116" s="73"/>
      <c r="C116" s="71" t="s">
        <v>3329</v>
      </c>
      <c r="D116" s="76" t="s">
        <v>56</v>
      </c>
      <c r="E116" s="12">
        <v>44527</v>
      </c>
      <c r="F116" s="74" t="s">
        <v>1971</v>
      </c>
      <c r="G116" s="12">
        <v>44532</v>
      </c>
      <c r="H116" s="75" t="s">
        <v>3065</v>
      </c>
      <c r="I116" s="15">
        <v>74</v>
      </c>
      <c r="J116" s="15">
        <v>53</v>
      </c>
      <c r="K116" s="15">
        <v>20</v>
      </c>
      <c r="L116" s="15">
        <v>27</v>
      </c>
      <c r="M116" s="79">
        <v>19.61</v>
      </c>
      <c r="N116" s="94">
        <v>27</v>
      </c>
      <c r="O116" s="63">
        <v>2530</v>
      </c>
      <c r="P116" s="64">
        <f>Table2245789101123456789101112131415161718192021222324252627282930313233343824445464748495051525362636465666768697034567891011121314[[#This Row],[PEMBULATAN]]*O116</f>
        <v>68310</v>
      </c>
    </row>
    <row r="117" spans="1:16" ht="26.25" customHeight="1" x14ac:dyDescent="0.2">
      <c r="A117" s="13"/>
      <c r="B117" s="73"/>
      <c r="C117" s="71" t="s">
        <v>3330</v>
      </c>
      <c r="D117" s="76" t="s">
        <v>56</v>
      </c>
      <c r="E117" s="12">
        <v>44527</v>
      </c>
      <c r="F117" s="74" t="s">
        <v>1971</v>
      </c>
      <c r="G117" s="12">
        <v>44532</v>
      </c>
      <c r="H117" s="75" t="s">
        <v>3065</v>
      </c>
      <c r="I117" s="15">
        <v>84</v>
      </c>
      <c r="J117" s="15">
        <v>50</v>
      </c>
      <c r="K117" s="15">
        <v>20</v>
      </c>
      <c r="L117" s="15">
        <v>14</v>
      </c>
      <c r="M117" s="79">
        <v>21</v>
      </c>
      <c r="N117" s="94">
        <v>21</v>
      </c>
      <c r="O117" s="63">
        <v>2530</v>
      </c>
      <c r="P117" s="64">
        <f>Table2245789101123456789101112131415161718192021222324252627282930313233343824445464748495051525362636465666768697034567891011121314[[#This Row],[PEMBULATAN]]*O117</f>
        <v>53130</v>
      </c>
    </row>
    <row r="118" spans="1:16" ht="26.25" customHeight="1" x14ac:dyDescent="0.2">
      <c r="A118" s="13"/>
      <c r="B118" s="73"/>
      <c r="C118" s="71" t="s">
        <v>3331</v>
      </c>
      <c r="D118" s="76" t="s">
        <v>56</v>
      </c>
      <c r="E118" s="12">
        <v>44527</v>
      </c>
      <c r="F118" s="74" t="s">
        <v>1971</v>
      </c>
      <c r="G118" s="12">
        <v>44532</v>
      </c>
      <c r="H118" s="75" t="s">
        <v>3065</v>
      </c>
      <c r="I118" s="15">
        <v>80</v>
      </c>
      <c r="J118" s="15">
        <v>60</v>
      </c>
      <c r="K118" s="15">
        <v>15</v>
      </c>
      <c r="L118" s="15">
        <v>12</v>
      </c>
      <c r="M118" s="79">
        <v>18</v>
      </c>
      <c r="N118" s="94">
        <v>18</v>
      </c>
      <c r="O118" s="63">
        <v>2530</v>
      </c>
      <c r="P118" s="64">
        <f>Table2245789101123456789101112131415161718192021222324252627282930313233343824445464748495051525362636465666768697034567891011121314[[#This Row],[PEMBULATAN]]*O118</f>
        <v>45540</v>
      </c>
    </row>
    <row r="119" spans="1:16" ht="26.25" customHeight="1" x14ac:dyDescent="0.2">
      <c r="A119" s="13"/>
      <c r="B119" s="73"/>
      <c r="C119" s="71" t="s">
        <v>3332</v>
      </c>
      <c r="D119" s="76" t="s">
        <v>56</v>
      </c>
      <c r="E119" s="12">
        <v>44527</v>
      </c>
      <c r="F119" s="74" t="s">
        <v>1971</v>
      </c>
      <c r="G119" s="12">
        <v>44532</v>
      </c>
      <c r="H119" s="75" t="s">
        <v>3065</v>
      </c>
      <c r="I119" s="15">
        <v>80</v>
      </c>
      <c r="J119" s="15">
        <v>70</v>
      </c>
      <c r="K119" s="15">
        <v>15</v>
      </c>
      <c r="L119" s="15">
        <v>16</v>
      </c>
      <c r="M119" s="79">
        <v>21</v>
      </c>
      <c r="N119" s="94">
        <v>21</v>
      </c>
      <c r="O119" s="63">
        <v>2530</v>
      </c>
      <c r="P119" s="64">
        <f>Table2245789101123456789101112131415161718192021222324252627282930313233343824445464748495051525362636465666768697034567891011121314[[#This Row],[PEMBULATAN]]*O119</f>
        <v>53130</v>
      </c>
    </row>
    <row r="120" spans="1:16" ht="26.25" customHeight="1" x14ac:dyDescent="0.2">
      <c r="A120" s="13"/>
      <c r="B120" s="73"/>
      <c r="C120" s="71" t="s">
        <v>3333</v>
      </c>
      <c r="D120" s="76" t="s">
        <v>56</v>
      </c>
      <c r="E120" s="12">
        <v>44527</v>
      </c>
      <c r="F120" s="74" t="s">
        <v>1971</v>
      </c>
      <c r="G120" s="12">
        <v>44532</v>
      </c>
      <c r="H120" s="75" t="s">
        <v>3065</v>
      </c>
      <c r="I120" s="15">
        <v>70</v>
      </c>
      <c r="J120" s="15">
        <v>56</v>
      </c>
      <c r="K120" s="15">
        <v>30</v>
      </c>
      <c r="L120" s="15">
        <v>7</v>
      </c>
      <c r="M120" s="79">
        <v>29.4</v>
      </c>
      <c r="N120" s="94">
        <v>30</v>
      </c>
      <c r="O120" s="63">
        <v>2530</v>
      </c>
      <c r="P120" s="64">
        <f>Table2245789101123456789101112131415161718192021222324252627282930313233343824445464748495051525362636465666768697034567891011121314[[#This Row],[PEMBULATAN]]*O120</f>
        <v>75900</v>
      </c>
    </row>
    <row r="121" spans="1:16" ht="26.25" customHeight="1" x14ac:dyDescent="0.2">
      <c r="A121" s="13"/>
      <c r="B121" s="73"/>
      <c r="C121" s="71" t="s">
        <v>3334</v>
      </c>
      <c r="D121" s="76" t="s">
        <v>56</v>
      </c>
      <c r="E121" s="12">
        <v>44527</v>
      </c>
      <c r="F121" s="74" t="s">
        <v>1971</v>
      </c>
      <c r="G121" s="12">
        <v>44532</v>
      </c>
      <c r="H121" s="75" t="s">
        <v>3065</v>
      </c>
      <c r="I121" s="15">
        <v>70</v>
      </c>
      <c r="J121" s="15">
        <v>50</v>
      </c>
      <c r="K121" s="15">
        <v>16</v>
      </c>
      <c r="L121" s="15">
        <v>8</v>
      </c>
      <c r="M121" s="79">
        <v>14</v>
      </c>
      <c r="N121" s="94">
        <v>14</v>
      </c>
      <c r="O121" s="63">
        <v>2530</v>
      </c>
      <c r="P121" s="64">
        <f>Table2245789101123456789101112131415161718192021222324252627282930313233343824445464748495051525362636465666768697034567891011121314[[#This Row],[PEMBULATAN]]*O121</f>
        <v>35420</v>
      </c>
    </row>
    <row r="122" spans="1:16" ht="26.25" customHeight="1" x14ac:dyDescent="0.2">
      <c r="A122" s="13"/>
      <c r="B122" s="73"/>
      <c r="C122" s="71" t="s">
        <v>3335</v>
      </c>
      <c r="D122" s="76" t="s">
        <v>56</v>
      </c>
      <c r="E122" s="12">
        <v>44527</v>
      </c>
      <c r="F122" s="74" t="s">
        <v>1971</v>
      </c>
      <c r="G122" s="12">
        <v>44532</v>
      </c>
      <c r="H122" s="75" t="s">
        <v>3065</v>
      </c>
      <c r="I122" s="15">
        <v>70</v>
      </c>
      <c r="J122" s="15">
        <v>52</v>
      </c>
      <c r="K122" s="15">
        <v>15</v>
      </c>
      <c r="L122" s="15">
        <v>5</v>
      </c>
      <c r="M122" s="79">
        <v>13.65</v>
      </c>
      <c r="N122" s="94">
        <v>13.65</v>
      </c>
      <c r="O122" s="63">
        <v>2530</v>
      </c>
      <c r="P122" s="64">
        <f>Table2245789101123456789101112131415161718192021222324252627282930313233343824445464748495051525362636465666768697034567891011121314[[#This Row],[PEMBULATAN]]*O122</f>
        <v>34534.5</v>
      </c>
    </row>
    <row r="123" spans="1:16" ht="26.25" customHeight="1" x14ac:dyDescent="0.2">
      <c r="A123" s="13"/>
      <c r="B123" s="73"/>
      <c r="C123" s="71" t="s">
        <v>3336</v>
      </c>
      <c r="D123" s="76" t="s">
        <v>56</v>
      </c>
      <c r="E123" s="12">
        <v>44527</v>
      </c>
      <c r="F123" s="74" t="s">
        <v>1971</v>
      </c>
      <c r="G123" s="12">
        <v>44532</v>
      </c>
      <c r="H123" s="75" t="s">
        <v>3065</v>
      </c>
      <c r="I123" s="15">
        <v>73</v>
      </c>
      <c r="J123" s="15">
        <v>53</v>
      </c>
      <c r="K123" s="15">
        <v>25</v>
      </c>
      <c r="L123" s="15">
        <v>12</v>
      </c>
      <c r="M123" s="79">
        <v>24.181249999999999</v>
      </c>
      <c r="N123" s="94">
        <v>24.181249999999999</v>
      </c>
      <c r="O123" s="63">
        <v>2530</v>
      </c>
      <c r="P123" s="64">
        <f>Table2245789101123456789101112131415161718192021222324252627282930313233343824445464748495051525362636465666768697034567891011121314[[#This Row],[PEMBULATAN]]*O123</f>
        <v>61178.5625</v>
      </c>
    </row>
    <row r="124" spans="1:16" ht="26.25" customHeight="1" x14ac:dyDescent="0.2">
      <c r="A124" s="13"/>
      <c r="B124" s="73"/>
      <c r="C124" s="71" t="s">
        <v>3337</v>
      </c>
      <c r="D124" s="76" t="s">
        <v>56</v>
      </c>
      <c r="E124" s="12">
        <v>44527</v>
      </c>
      <c r="F124" s="74" t="s">
        <v>1971</v>
      </c>
      <c r="G124" s="12">
        <v>44532</v>
      </c>
      <c r="H124" s="75" t="s">
        <v>3065</v>
      </c>
      <c r="I124" s="15">
        <v>60</v>
      </c>
      <c r="J124" s="15">
        <v>61</v>
      </c>
      <c r="K124" s="15">
        <v>15</v>
      </c>
      <c r="L124" s="15">
        <v>6</v>
      </c>
      <c r="M124" s="79">
        <v>13.725</v>
      </c>
      <c r="N124" s="94">
        <v>13.725</v>
      </c>
      <c r="O124" s="63">
        <v>2530</v>
      </c>
      <c r="P124" s="64">
        <f>Table2245789101123456789101112131415161718192021222324252627282930313233343824445464748495051525362636465666768697034567891011121314[[#This Row],[PEMBULATAN]]*O124</f>
        <v>34724.25</v>
      </c>
    </row>
    <row r="125" spans="1:16" ht="26.25" customHeight="1" x14ac:dyDescent="0.2">
      <c r="A125" s="13"/>
      <c r="B125" s="73"/>
      <c r="C125" s="71" t="s">
        <v>3338</v>
      </c>
      <c r="D125" s="76" t="s">
        <v>56</v>
      </c>
      <c r="E125" s="12">
        <v>44527</v>
      </c>
      <c r="F125" s="74" t="s">
        <v>1971</v>
      </c>
      <c r="G125" s="12">
        <v>44532</v>
      </c>
      <c r="H125" s="75" t="s">
        <v>3065</v>
      </c>
      <c r="I125" s="15">
        <v>70</v>
      </c>
      <c r="J125" s="15">
        <v>66</v>
      </c>
      <c r="K125" s="15">
        <v>20</v>
      </c>
      <c r="L125" s="15">
        <v>6</v>
      </c>
      <c r="M125" s="79">
        <v>23.1</v>
      </c>
      <c r="N125" s="94">
        <v>23.1</v>
      </c>
      <c r="O125" s="63">
        <v>2530</v>
      </c>
      <c r="P125" s="64">
        <f>Table2245789101123456789101112131415161718192021222324252627282930313233343824445464748495051525362636465666768697034567891011121314[[#This Row],[PEMBULATAN]]*O125</f>
        <v>58443</v>
      </c>
    </row>
    <row r="126" spans="1:16" ht="26.25" customHeight="1" x14ac:dyDescent="0.2">
      <c r="A126" s="13"/>
      <c r="B126" s="73"/>
      <c r="C126" s="71" t="s">
        <v>3339</v>
      </c>
      <c r="D126" s="76" t="s">
        <v>56</v>
      </c>
      <c r="E126" s="12">
        <v>44527</v>
      </c>
      <c r="F126" s="74" t="s">
        <v>1971</v>
      </c>
      <c r="G126" s="12">
        <v>44532</v>
      </c>
      <c r="H126" s="75" t="s">
        <v>3065</v>
      </c>
      <c r="I126" s="15">
        <v>74</v>
      </c>
      <c r="J126" s="15">
        <v>57</v>
      </c>
      <c r="K126" s="15">
        <v>30</v>
      </c>
      <c r="L126" s="15">
        <v>10</v>
      </c>
      <c r="M126" s="79">
        <v>31.635000000000002</v>
      </c>
      <c r="N126" s="94">
        <v>31.635000000000002</v>
      </c>
      <c r="O126" s="63">
        <v>2530</v>
      </c>
      <c r="P126" s="64">
        <f>Table2245789101123456789101112131415161718192021222324252627282930313233343824445464748495051525362636465666768697034567891011121314[[#This Row],[PEMBULATAN]]*O126</f>
        <v>80036.55</v>
      </c>
    </row>
    <row r="127" spans="1:16" ht="26.25" customHeight="1" x14ac:dyDescent="0.2">
      <c r="A127" s="13"/>
      <c r="B127" s="73"/>
      <c r="C127" s="71" t="s">
        <v>3340</v>
      </c>
      <c r="D127" s="76" t="s">
        <v>56</v>
      </c>
      <c r="E127" s="12">
        <v>44527</v>
      </c>
      <c r="F127" s="74" t="s">
        <v>1971</v>
      </c>
      <c r="G127" s="12">
        <v>44532</v>
      </c>
      <c r="H127" s="75" t="s">
        <v>3065</v>
      </c>
      <c r="I127" s="15">
        <v>80</v>
      </c>
      <c r="J127" s="15">
        <v>55</v>
      </c>
      <c r="K127" s="15">
        <v>24</v>
      </c>
      <c r="L127" s="15">
        <v>16</v>
      </c>
      <c r="M127" s="79">
        <v>26.4</v>
      </c>
      <c r="N127" s="94">
        <v>27</v>
      </c>
      <c r="O127" s="63">
        <v>2530</v>
      </c>
      <c r="P127" s="64">
        <f>Table2245789101123456789101112131415161718192021222324252627282930313233343824445464748495051525362636465666768697034567891011121314[[#This Row],[PEMBULATAN]]*O127</f>
        <v>68310</v>
      </c>
    </row>
    <row r="128" spans="1:16" ht="26.25" customHeight="1" x14ac:dyDescent="0.2">
      <c r="A128" s="13"/>
      <c r="B128" s="73"/>
      <c r="C128" s="71" t="s">
        <v>3341</v>
      </c>
      <c r="D128" s="76" t="s">
        <v>56</v>
      </c>
      <c r="E128" s="12">
        <v>44527</v>
      </c>
      <c r="F128" s="74" t="s">
        <v>1971</v>
      </c>
      <c r="G128" s="12">
        <v>44532</v>
      </c>
      <c r="H128" s="75" t="s">
        <v>3065</v>
      </c>
      <c r="I128" s="15">
        <v>60</v>
      </c>
      <c r="J128" s="15">
        <v>45</v>
      </c>
      <c r="K128" s="15">
        <v>27</v>
      </c>
      <c r="L128" s="15">
        <v>3</v>
      </c>
      <c r="M128" s="79">
        <v>18.225000000000001</v>
      </c>
      <c r="N128" s="94">
        <v>18.225000000000001</v>
      </c>
      <c r="O128" s="63">
        <v>2530</v>
      </c>
      <c r="P128" s="64">
        <f>Table2245789101123456789101112131415161718192021222324252627282930313233343824445464748495051525362636465666768697034567891011121314[[#This Row],[PEMBULATAN]]*O128</f>
        <v>46109.25</v>
      </c>
    </row>
    <row r="129" spans="1:16" ht="26.25" customHeight="1" x14ac:dyDescent="0.2">
      <c r="A129" s="13"/>
      <c r="B129" s="73"/>
      <c r="C129" s="71" t="s">
        <v>3342</v>
      </c>
      <c r="D129" s="76" t="s">
        <v>56</v>
      </c>
      <c r="E129" s="12">
        <v>44527</v>
      </c>
      <c r="F129" s="74" t="s">
        <v>1971</v>
      </c>
      <c r="G129" s="12">
        <v>44532</v>
      </c>
      <c r="H129" s="75" t="s">
        <v>3065</v>
      </c>
      <c r="I129" s="15">
        <v>84</v>
      </c>
      <c r="J129" s="15">
        <v>45</v>
      </c>
      <c r="K129" s="15">
        <v>40</v>
      </c>
      <c r="L129" s="15">
        <v>14</v>
      </c>
      <c r="M129" s="79">
        <v>37.799999999999997</v>
      </c>
      <c r="N129" s="94">
        <v>37.799999999999997</v>
      </c>
      <c r="O129" s="63">
        <v>2530</v>
      </c>
      <c r="P129" s="64">
        <f>Table2245789101123456789101112131415161718192021222324252627282930313233343824445464748495051525362636465666768697034567891011121314[[#This Row],[PEMBULATAN]]*O129</f>
        <v>95634</v>
      </c>
    </row>
    <row r="130" spans="1:16" ht="26.25" customHeight="1" x14ac:dyDescent="0.2">
      <c r="A130" s="13"/>
      <c r="B130" s="73"/>
      <c r="C130" s="71" t="s">
        <v>3343</v>
      </c>
      <c r="D130" s="76" t="s">
        <v>56</v>
      </c>
      <c r="E130" s="12">
        <v>44527</v>
      </c>
      <c r="F130" s="74" t="s">
        <v>1971</v>
      </c>
      <c r="G130" s="12">
        <v>44532</v>
      </c>
      <c r="H130" s="75" t="s">
        <v>3065</v>
      </c>
      <c r="I130" s="15">
        <v>84</v>
      </c>
      <c r="J130" s="15">
        <v>53</v>
      </c>
      <c r="K130" s="15">
        <v>42</v>
      </c>
      <c r="L130" s="15">
        <v>23</v>
      </c>
      <c r="M130" s="79">
        <v>46.746000000000002</v>
      </c>
      <c r="N130" s="94">
        <v>46.746000000000002</v>
      </c>
      <c r="O130" s="63">
        <v>2530</v>
      </c>
      <c r="P130" s="64">
        <f>Table2245789101123456789101112131415161718192021222324252627282930313233343824445464748495051525362636465666768697034567891011121314[[#This Row],[PEMBULATAN]]*O130</f>
        <v>118267.38</v>
      </c>
    </row>
    <row r="131" spans="1:16" ht="26.25" customHeight="1" x14ac:dyDescent="0.2">
      <c r="A131" s="13"/>
      <c r="B131" s="73"/>
      <c r="C131" s="71" t="s">
        <v>3344</v>
      </c>
      <c r="D131" s="76" t="s">
        <v>56</v>
      </c>
      <c r="E131" s="12">
        <v>44527</v>
      </c>
      <c r="F131" s="74" t="s">
        <v>1971</v>
      </c>
      <c r="G131" s="12">
        <v>44532</v>
      </c>
      <c r="H131" s="75" t="s">
        <v>3065</v>
      </c>
      <c r="I131" s="15">
        <v>55</v>
      </c>
      <c r="J131" s="15">
        <v>46</v>
      </c>
      <c r="K131" s="15">
        <v>24</v>
      </c>
      <c r="L131" s="15">
        <v>5</v>
      </c>
      <c r="M131" s="79">
        <v>15.18</v>
      </c>
      <c r="N131" s="94">
        <v>15.18</v>
      </c>
      <c r="O131" s="63">
        <v>2530</v>
      </c>
      <c r="P131" s="64">
        <f>Table2245789101123456789101112131415161718192021222324252627282930313233343824445464748495051525362636465666768697034567891011121314[[#This Row],[PEMBULATAN]]*O131</f>
        <v>38405.4</v>
      </c>
    </row>
    <row r="132" spans="1:16" ht="26.25" customHeight="1" x14ac:dyDescent="0.2">
      <c r="A132" s="13"/>
      <c r="B132" s="73"/>
      <c r="C132" s="71" t="s">
        <v>3345</v>
      </c>
      <c r="D132" s="76" t="s">
        <v>56</v>
      </c>
      <c r="E132" s="12">
        <v>44527</v>
      </c>
      <c r="F132" s="74" t="s">
        <v>1971</v>
      </c>
      <c r="G132" s="12">
        <v>44532</v>
      </c>
      <c r="H132" s="75" t="s">
        <v>3065</v>
      </c>
      <c r="I132" s="15">
        <v>74</v>
      </c>
      <c r="J132" s="15">
        <v>50</v>
      </c>
      <c r="K132" s="15">
        <v>20</v>
      </c>
      <c r="L132" s="15">
        <v>5</v>
      </c>
      <c r="M132" s="79">
        <v>18.5</v>
      </c>
      <c r="N132" s="94">
        <v>20</v>
      </c>
      <c r="O132" s="63">
        <v>2530</v>
      </c>
      <c r="P132" s="64">
        <f>Table2245789101123456789101112131415161718192021222324252627282930313233343824445464748495051525362636465666768697034567891011121314[[#This Row],[PEMBULATAN]]*O132</f>
        <v>50600</v>
      </c>
    </row>
    <row r="133" spans="1:16" ht="26.25" customHeight="1" x14ac:dyDescent="0.2">
      <c r="A133" s="13"/>
      <c r="B133" s="73"/>
      <c r="C133" s="71" t="s">
        <v>3346</v>
      </c>
      <c r="D133" s="76" t="s">
        <v>56</v>
      </c>
      <c r="E133" s="12">
        <v>44527</v>
      </c>
      <c r="F133" s="74" t="s">
        <v>1971</v>
      </c>
      <c r="G133" s="12">
        <v>44532</v>
      </c>
      <c r="H133" s="75" t="s">
        <v>3065</v>
      </c>
      <c r="I133" s="15">
        <v>44</v>
      </c>
      <c r="J133" s="15">
        <v>31</v>
      </c>
      <c r="K133" s="15">
        <v>10</v>
      </c>
      <c r="L133" s="15">
        <v>1</v>
      </c>
      <c r="M133" s="79">
        <v>3.41</v>
      </c>
      <c r="N133" s="94">
        <v>4</v>
      </c>
      <c r="O133" s="63">
        <v>2530</v>
      </c>
      <c r="P133" s="64">
        <f>Table2245789101123456789101112131415161718192021222324252627282930313233343824445464748495051525362636465666768697034567891011121314[[#This Row],[PEMBULATAN]]*O133</f>
        <v>10120</v>
      </c>
    </row>
    <row r="134" spans="1:16" ht="26.25" customHeight="1" x14ac:dyDescent="0.2">
      <c r="A134" s="13"/>
      <c r="B134" s="73"/>
      <c r="C134" s="71" t="s">
        <v>3347</v>
      </c>
      <c r="D134" s="76" t="s">
        <v>56</v>
      </c>
      <c r="E134" s="12">
        <v>44527</v>
      </c>
      <c r="F134" s="74" t="s">
        <v>1971</v>
      </c>
      <c r="G134" s="12">
        <v>44532</v>
      </c>
      <c r="H134" s="75" t="s">
        <v>3065</v>
      </c>
      <c r="I134" s="15">
        <v>55</v>
      </c>
      <c r="J134" s="15">
        <v>60</v>
      </c>
      <c r="K134" s="15">
        <v>20</v>
      </c>
      <c r="L134" s="15">
        <v>10</v>
      </c>
      <c r="M134" s="79">
        <v>16.5</v>
      </c>
      <c r="N134" s="94">
        <v>18</v>
      </c>
      <c r="O134" s="63">
        <v>2530</v>
      </c>
      <c r="P134" s="64">
        <f>Table2245789101123456789101112131415161718192021222324252627282930313233343824445464748495051525362636465666768697034567891011121314[[#This Row],[PEMBULATAN]]*O134</f>
        <v>45540</v>
      </c>
    </row>
    <row r="135" spans="1:16" ht="26.25" customHeight="1" x14ac:dyDescent="0.2">
      <c r="A135" s="13"/>
      <c r="B135" s="73"/>
      <c r="C135" s="71" t="s">
        <v>3348</v>
      </c>
      <c r="D135" s="76" t="s">
        <v>56</v>
      </c>
      <c r="E135" s="12">
        <v>44527</v>
      </c>
      <c r="F135" s="74" t="s">
        <v>1971</v>
      </c>
      <c r="G135" s="12">
        <v>44532</v>
      </c>
      <c r="H135" s="75" t="s">
        <v>3065</v>
      </c>
      <c r="I135" s="15">
        <v>92</v>
      </c>
      <c r="J135" s="15">
        <v>64</v>
      </c>
      <c r="K135" s="15">
        <v>20</v>
      </c>
      <c r="L135" s="15">
        <v>10</v>
      </c>
      <c r="M135" s="79">
        <v>29.44</v>
      </c>
      <c r="N135" s="94">
        <v>30</v>
      </c>
      <c r="O135" s="63">
        <v>2530</v>
      </c>
      <c r="P135" s="64">
        <f>Table2245789101123456789101112131415161718192021222324252627282930313233343824445464748495051525362636465666768697034567891011121314[[#This Row],[PEMBULATAN]]*O135</f>
        <v>75900</v>
      </c>
    </row>
    <row r="136" spans="1:16" ht="26.25" customHeight="1" x14ac:dyDescent="0.2">
      <c r="A136" s="13"/>
      <c r="B136" s="73"/>
      <c r="C136" s="71" t="s">
        <v>3349</v>
      </c>
      <c r="D136" s="76" t="s">
        <v>56</v>
      </c>
      <c r="E136" s="12">
        <v>44527</v>
      </c>
      <c r="F136" s="74" t="s">
        <v>1971</v>
      </c>
      <c r="G136" s="12">
        <v>44532</v>
      </c>
      <c r="H136" s="75" t="s">
        <v>3065</v>
      </c>
      <c r="I136" s="15">
        <v>30</v>
      </c>
      <c r="J136" s="15">
        <v>31</v>
      </c>
      <c r="K136" s="15">
        <v>10</v>
      </c>
      <c r="L136" s="15">
        <v>1</v>
      </c>
      <c r="M136" s="79">
        <v>2.3250000000000002</v>
      </c>
      <c r="N136" s="94">
        <v>3</v>
      </c>
      <c r="O136" s="63">
        <v>2530</v>
      </c>
      <c r="P136" s="64">
        <f>Table2245789101123456789101112131415161718192021222324252627282930313233343824445464748495051525362636465666768697034567891011121314[[#This Row],[PEMBULATAN]]*O136</f>
        <v>7590</v>
      </c>
    </row>
    <row r="137" spans="1:16" ht="26.25" customHeight="1" x14ac:dyDescent="0.2">
      <c r="A137" s="13"/>
      <c r="B137" s="73"/>
      <c r="C137" s="71" t="s">
        <v>3350</v>
      </c>
      <c r="D137" s="76" t="s">
        <v>56</v>
      </c>
      <c r="E137" s="12">
        <v>44527</v>
      </c>
      <c r="F137" s="74" t="s">
        <v>1971</v>
      </c>
      <c r="G137" s="12">
        <v>44532</v>
      </c>
      <c r="H137" s="75" t="s">
        <v>3065</v>
      </c>
      <c r="I137" s="15">
        <v>90</v>
      </c>
      <c r="J137" s="15">
        <v>60</v>
      </c>
      <c r="K137" s="15">
        <v>27</v>
      </c>
      <c r="L137" s="15">
        <v>17</v>
      </c>
      <c r="M137" s="79">
        <v>36.450000000000003</v>
      </c>
      <c r="N137" s="94">
        <v>37</v>
      </c>
      <c r="O137" s="63">
        <v>2530</v>
      </c>
      <c r="P137" s="64">
        <f>Table2245789101123456789101112131415161718192021222324252627282930313233343824445464748495051525362636465666768697034567891011121314[[#This Row],[PEMBULATAN]]*O137</f>
        <v>93610</v>
      </c>
    </row>
    <row r="138" spans="1:16" ht="26.25" customHeight="1" x14ac:dyDescent="0.2">
      <c r="A138" s="13"/>
      <c r="B138" s="73"/>
      <c r="C138" s="71" t="s">
        <v>3351</v>
      </c>
      <c r="D138" s="76" t="s">
        <v>56</v>
      </c>
      <c r="E138" s="12">
        <v>44527</v>
      </c>
      <c r="F138" s="74" t="s">
        <v>1971</v>
      </c>
      <c r="G138" s="12">
        <v>44532</v>
      </c>
      <c r="H138" s="75" t="s">
        <v>3065</v>
      </c>
      <c r="I138" s="15">
        <v>76</v>
      </c>
      <c r="J138" s="15">
        <v>66</v>
      </c>
      <c r="K138" s="15">
        <v>20</v>
      </c>
      <c r="L138" s="15">
        <v>4</v>
      </c>
      <c r="M138" s="79">
        <v>25.08</v>
      </c>
      <c r="N138" s="94">
        <v>25.08</v>
      </c>
      <c r="O138" s="63">
        <v>2530</v>
      </c>
      <c r="P138" s="64">
        <f>Table2245789101123456789101112131415161718192021222324252627282930313233343824445464748495051525362636465666768697034567891011121314[[#This Row],[PEMBULATAN]]*O138</f>
        <v>63452.399999999994</v>
      </c>
    </row>
    <row r="139" spans="1:16" ht="26.25" customHeight="1" x14ac:dyDescent="0.2">
      <c r="A139" s="13"/>
      <c r="B139" s="73"/>
      <c r="C139" s="71" t="s">
        <v>3352</v>
      </c>
      <c r="D139" s="76" t="s">
        <v>56</v>
      </c>
      <c r="E139" s="12">
        <v>44527</v>
      </c>
      <c r="F139" s="74" t="s">
        <v>1971</v>
      </c>
      <c r="G139" s="12">
        <v>44532</v>
      </c>
      <c r="H139" s="75" t="s">
        <v>3065</v>
      </c>
      <c r="I139" s="15">
        <v>46</v>
      </c>
      <c r="J139" s="15">
        <v>34</v>
      </c>
      <c r="K139" s="15">
        <v>34</v>
      </c>
      <c r="L139" s="15">
        <v>6</v>
      </c>
      <c r="M139" s="79">
        <v>13.294</v>
      </c>
      <c r="N139" s="94">
        <v>13.294</v>
      </c>
      <c r="O139" s="63">
        <v>2530</v>
      </c>
      <c r="P139" s="64">
        <f>Table2245789101123456789101112131415161718192021222324252627282930313233343824445464748495051525362636465666768697034567891011121314[[#This Row],[PEMBULATAN]]*O139</f>
        <v>33633.82</v>
      </c>
    </row>
    <row r="140" spans="1:16" ht="26.25" customHeight="1" x14ac:dyDescent="0.2">
      <c r="A140" s="13"/>
      <c r="B140" s="73"/>
      <c r="C140" s="71" t="s">
        <v>3353</v>
      </c>
      <c r="D140" s="76" t="s">
        <v>56</v>
      </c>
      <c r="E140" s="12">
        <v>44527</v>
      </c>
      <c r="F140" s="74" t="s">
        <v>1971</v>
      </c>
      <c r="G140" s="12">
        <v>44532</v>
      </c>
      <c r="H140" s="75" t="s">
        <v>3065</v>
      </c>
      <c r="I140" s="15">
        <v>92</v>
      </c>
      <c r="J140" s="15">
        <v>52</v>
      </c>
      <c r="K140" s="15">
        <v>25</v>
      </c>
      <c r="L140" s="15">
        <v>20</v>
      </c>
      <c r="M140" s="79">
        <v>29.9</v>
      </c>
      <c r="N140" s="94">
        <v>29.9</v>
      </c>
      <c r="O140" s="63">
        <v>2530</v>
      </c>
      <c r="P140" s="64">
        <f>Table2245789101123456789101112131415161718192021222324252627282930313233343824445464748495051525362636465666768697034567891011121314[[#This Row],[PEMBULATAN]]*O140</f>
        <v>75647</v>
      </c>
    </row>
    <row r="141" spans="1:16" ht="26.25" customHeight="1" x14ac:dyDescent="0.2">
      <c r="A141" s="13"/>
      <c r="B141" s="73"/>
      <c r="C141" s="71" t="s">
        <v>3354</v>
      </c>
      <c r="D141" s="76" t="s">
        <v>56</v>
      </c>
      <c r="E141" s="12">
        <v>44527</v>
      </c>
      <c r="F141" s="74" t="s">
        <v>1971</v>
      </c>
      <c r="G141" s="12">
        <v>44532</v>
      </c>
      <c r="H141" s="75" t="s">
        <v>3065</v>
      </c>
      <c r="I141" s="15">
        <v>86</v>
      </c>
      <c r="J141" s="15">
        <v>41</v>
      </c>
      <c r="K141" s="15">
        <v>21</v>
      </c>
      <c r="L141" s="15">
        <v>16</v>
      </c>
      <c r="M141" s="79">
        <v>18.511500000000002</v>
      </c>
      <c r="N141" s="94">
        <v>18.511500000000002</v>
      </c>
      <c r="O141" s="63">
        <v>2530</v>
      </c>
      <c r="P141" s="64">
        <f>Table2245789101123456789101112131415161718192021222324252627282930313233343824445464748495051525362636465666768697034567891011121314[[#This Row],[PEMBULATAN]]*O141</f>
        <v>46834.095000000001</v>
      </c>
    </row>
    <row r="142" spans="1:16" ht="26.25" customHeight="1" x14ac:dyDescent="0.2">
      <c r="A142" s="13"/>
      <c r="B142" s="73"/>
      <c r="C142" s="71" t="s">
        <v>3355</v>
      </c>
      <c r="D142" s="76" t="s">
        <v>56</v>
      </c>
      <c r="E142" s="12">
        <v>44527</v>
      </c>
      <c r="F142" s="74" t="s">
        <v>1971</v>
      </c>
      <c r="G142" s="12">
        <v>44532</v>
      </c>
      <c r="H142" s="75" t="s">
        <v>3065</v>
      </c>
      <c r="I142" s="15">
        <v>89</v>
      </c>
      <c r="J142" s="15">
        <v>50</v>
      </c>
      <c r="K142" s="15">
        <v>25</v>
      </c>
      <c r="L142" s="15">
        <v>22</v>
      </c>
      <c r="M142" s="79">
        <v>27.8125</v>
      </c>
      <c r="N142" s="94">
        <v>27.8125</v>
      </c>
      <c r="O142" s="63">
        <v>2530</v>
      </c>
      <c r="P142" s="64">
        <f>Table2245789101123456789101112131415161718192021222324252627282930313233343824445464748495051525362636465666768697034567891011121314[[#This Row],[PEMBULATAN]]*O142</f>
        <v>70365.625</v>
      </c>
    </row>
    <row r="143" spans="1:16" ht="26.25" customHeight="1" x14ac:dyDescent="0.2">
      <c r="A143" s="13"/>
      <c r="B143" s="73"/>
      <c r="C143" s="71" t="s">
        <v>3356</v>
      </c>
      <c r="D143" s="76" t="s">
        <v>56</v>
      </c>
      <c r="E143" s="12">
        <v>44527</v>
      </c>
      <c r="F143" s="74" t="s">
        <v>1971</v>
      </c>
      <c r="G143" s="12">
        <v>44532</v>
      </c>
      <c r="H143" s="75" t="s">
        <v>3065</v>
      </c>
      <c r="I143" s="15">
        <v>84</v>
      </c>
      <c r="J143" s="15">
        <v>50</v>
      </c>
      <c r="K143" s="15">
        <v>45</v>
      </c>
      <c r="L143" s="15">
        <v>20</v>
      </c>
      <c r="M143" s="79">
        <v>47.25</v>
      </c>
      <c r="N143" s="94">
        <v>47.25</v>
      </c>
      <c r="O143" s="63">
        <v>2530</v>
      </c>
      <c r="P143" s="64">
        <f>Table2245789101123456789101112131415161718192021222324252627282930313233343824445464748495051525362636465666768697034567891011121314[[#This Row],[PEMBULATAN]]*O143</f>
        <v>119542.5</v>
      </c>
    </row>
    <row r="144" spans="1:16" ht="26.25" customHeight="1" x14ac:dyDescent="0.2">
      <c r="A144" s="13"/>
      <c r="B144" s="73"/>
      <c r="C144" s="71" t="s">
        <v>3357</v>
      </c>
      <c r="D144" s="76" t="s">
        <v>56</v>
      </c>
      <c r="E144" s="12">
        <v>44527</v>
      </c>
      <c r="F144" s="74" t="s">
        <v>1971</v>
      </c>
      <c r="G144" s="12">
        <v>44532</v>
      </c>
      <c r="H144" s="75" t="s">
        <v>3065</v>
      </c>
      <c r="I144" s="15">
        <v>72</v>
      </c>
      <c r="J144" s="15">
        <v>62</v>
      </c>
      <c r="K144" s="15">
        <v>17</v>
      </c>
      <c r="L144" s="15">
        <v>7</v>
      </c>
      <c r="M144" s="79">
        <v>18.972000000000001</v>
      </c>
      <c r="N144" s="94">
        <v>18.972000000000001</v>
      </c>
      <c r="O144" s="63">
        <v>2530</v>
      </c>
      <c r="P144" s="64">
        <f>Table2245789101123456789101112131415161718192021222324252627282930313233343824445464748495051525362636465666768697034567891011121314[[#This Row],[PEMBULATAN]]*O144</f>
        <v>47999.16</v>
      </c>
    </row>
    <row r="145" spans="1:16" ht="26.25" customHeight="1" x14ac:dyDescent="0.2">
      <c r="A145" s="13"/>
      <c r="B145" s="73"/>
      <c r="C145" s="71" t="s">
        <v>3358</v>
      </c>
      <c r="D145" s="76" t="s">
        <v>56</v>
      </c>
      <c r="E145" s="12">
        <v>44527</v>
      </c>
      <c r="F145" s="74" t="s">
        <v>1971</v>
      </c>
      <c r="G145" s="12">
        <v>44532</v>
      </c>
      <c r="H145" s="75" t="s">
        <v>3065</v>
      </c>
      <c r="I145" s="15">
        <v>67</v>
      </c>
      <c r="J145" s="15">
        <v>64</v>
      </c>
      <c r="K145" s="15">
        <v>20</v>
      </c>
      <c r="L145" s="15">
        <v>6</v>
      </c>
      <c r="M145" s="79">
        <v>21.44</v>
      </c>
      <c r="N145" s="94">
        <v>22</v>
      </c>
      <c r="O145" s="63">
        <v>2530</v>
      </c>
      <c r="P145" s="64">
        <f>Table2245789101123456789101112131415161718192021222324252627282930313233343824445464748495051525362636465666768697034567891011121314[[#This Row],[PEMBULATAN]]*O145</f>
        <v>55660</v>
      </c>
    </row>
    <row r="146" spans="1:16" ht="26.25" customHeight="1" x14ac:dyDescent="0.2">
      <c r="A146" s="13"/>
      <c r="B146" s="73"/>
      <c r="C146" s="71" t="s">
        <v>3359</v>
      </c>
      <c r="D146" s="76" t="s">
        <v>56</v>
      </c>
      <c r="E146" s="12">
        <v>44527</v>
      </c>
      <c r="F146" s="74" t="s">
        <v>1971</v>
      </c>
      <c r="G146" s="12">
        <v>44532</v>
      </c>
      <c r="H146" s="75" t="s">
        <v>3065</v>
      </c>
      <c r="I146" s="15">
        <v>80</v>
      </c>
      <c r="J146" s="15">
        <v>60</v>
      </c>
      <c r="K146" s="15">
        <v>30</v>
      </c>
      <c r="L146" s="15">
        <v>17</v>
      </c>
      <c r="M146" s="79">
        <v>36</v>
      </c>
      <c r="N146" s="94">
        <v>36</v>
      </c>
      <c r="O146" s="63">
        <v>2530</v>
      </c>
      <c r="P146" s="64">
        <f>Table2245789101123456789101112131415161718192021222324252627282930313233343824445464748495051525362636465666768697034567891011121314[[#This Row],[PEMBULATAN]]*O146</f>
        <v>91080</v>
      </c>
    </row>
    <row r="147" spans="1:16" ht="26.25" customHeight="1" x14ac:dyDescent="0.2">
      <c r="A147" s="13"/>
      <c r="B147" s="73"/>
      <c r="C147" s="71" t="s">
        <v>3360</v>
      </c>
      <c r="D147" s="76" t="s">
        <v>56</v>
      </c>
      <c r="E147" s="12">
        <v>44527</v>
      </c>
      <c r="F147" s="74" t="s">
        <v>1971</v>
      </c>
      <c r="G147" s="12">
        <v>44532</v>
      </c>
      <c r="H147" s="75" t="s">
        <v>3065</v>
      </c>
      <c r="I147" s="15">
        <v>60</v>
      </c>
      <c r="J147" s="15">
        <v>50</v>
      </c>
      <c r="K147" s="15">
        <v>20</v>
      </c>
      <c r="L147" s="15">
        <v>6</v>
      </c>
      <c r="M147" s="79">
        <v>15</v>
      </c>
      <c r="N147" s="94">
        <v>15</v>
      </c>
      <c r="O147" s="63">
        <v>2530</v>
      </c>
      <c r="P147" s="64">
        <f>Table2245789101123456789101112131415161718192021222324252627282930313233343824445464748495051525362636465666768697034567891011121314[[#This Row],[PEMBULATAN]]*O147</f>
        <v>37950</v>
      </c>
    </row>
    <row r="148" spans="1:16" ht="26.25" customHeight="1" x14ac:dyDescent="0.2">
      <c r="A148" s="13"/>
      <c r="B148" s="73"/>
      <c r="C148" s="71" t="s">
        <v>3361</v>
      </c>
      <c r="D148" s="76" t="s">
        <v>56</v>
      </c>
      <c r="E148" s="12">
        <v>44527</v>
      </c>
      <c r="F148" s="74" t="s">
        <v>1971</v>
      </c>
      <c r="G148" s="12">
        <v>44532</v>
      </c>
      <c r="H148" s="75" t="s">
        <v>3065</v>
      </c>
      <c r="I148" s="15">
        <v>70</v>
      </c>
      <c r="J148" s="15">
        <v>60</v>
      </c>
      <c r="K148" s="15">
        <v>25</v>
      </c>
      <c r="L148" s="15">
        <v>14</v>
      </c>
      <c r="M148" s="79">
        <v>26.25</v>
      </c>
      <c r="N148" s="94">
        <v>26.25</v>
      </c>
      <c r="O148" s="63">
        <v>2530</v>
      </c>
      <c r="P148" s="64">
        <f>Table2245789101123456789101112131415161718192021222324252627282930313233343824445464748495051525362636465666768697034567891011121314[[#This Row],[PEMBULATAN]]*O148</f>
        <v>66412.5</v>
      </c>
    </row>
    <row r="149" spans="1:16" ht="26.25" customHeight="1" x14ac:dyDescent="0.2">
      <c r="A149" s="13"/>
      <c r="B149" s="73"/>
      <c r="C149" s="71" t="s">
        <v>3362</v>
      </c>
      <c r="D149" s="76" t="s">
        <v>56</v>
      </c>
      <c r="E149" s="12">
        <v>44527</v>
      </c>
      <c r="F149" s="74" t="s">
        <v>1971</v>
      </c>
      <c r="G149" s="12">
        <v>44532</v>
      </c>
      <c r="H149" s="75" t="s">
        <v>3065</v>
      </c>
      <c r="I149" s="15">
        <v>75</v>
      </c>
      <c r="J149" s="15">
        <v>67</v>
      </c>
      <c r="K149" s="15">
        <v>20</v>
      </c>
      <c r="L149" s="15">
        <v>14</v>
      </c>
      <c r="M149" s="79">
        <v>25.125</v>
      </c>
      <c r="N149" s="94">
        <v>25.125</v>
      </c>
      <c r="O149" s="63">
        <v>2530</v>
      </c>
      <c r="P149" s="64">
        <f>Table2245789101123456789101112131415161718192021222324252627282930313233343824445464748495051525362636465666768697034567891011121314[[#This Row],[PEMBULATAN]]*O149</f>
        <v>63566.25</v>
      </c>
    </row>
    <row r="150" spans="1:16" ht="26.25" customHeight="1" x14ac:dyDescent="0.2">
      <c r="A150" s="13"/>
      <c r="B150" s="73"/>
      <c r="C150" s="71" t="s">
        <v>3363</v>
      </c>
      <c r="D150" s="76" t="s">
        <v>56</v>
      </c>
      <c r="E150" s="12">
        <v>44527</v>
      </c>
      <c r="F150" s="74" t="s">
        <v>1971</v>
      </c>
      <c r="G150" s="12">
        <v>44532</v>
      </c>
      <c r="H150" s="75" t="s">
        <v>3065</v>
      </c>
      <c r="I150" s="15">
        <v>90</v>
      </c>
      <c r="J150" s="15">
        <v>69</v>
      </c>
      <c r="K150" s="15">
        <v>24</v>
      </c>
      <c r="L150" s="15">
        <v>21</v>
      </c>
      <c r="M150" s="79">
        <v>37.26</v>
      </c>
      <c r="N150" s="94">
        <v>37.26</v>
      </c>
      <c r="O150" s="63">
        <v>2530</v>
      </c>
      <c r="P150" s="64">
        <f>Table2245789101123456789101112131415161718192021222324252627282930313233343824445464748495051525362636465666768697034567891011121314[[#This Row],[PEMBULATAN]]*O150</f>
        <v>94267.799999999988</v>
      </c>
    </row>
    <row r="151" spans="1:16" ht="26.25" customHeight="1" x14ac:dyDescent="0.2">
      <c r="A151" s="13"/>
      <c r="B151" s="73"/>
      <c r="C151" s="71" t="s">
        <v>3364</v>
      </c>
      <c r="D151" s="76" t="s">
        <v>56</v>
      </c>
      <c r="E151" s="12">
        <v>44527</v>
      </c>
      <c r="F151" s="74" t="s">
        <v>1971</v>
      </c>
      <c r="G151" s="12">
        <v>44532</v>
      </c>
      <c r="H151" s="75" t="s">
        <v>3065</v>
      </c>
      <c r="I151" s="15">
        <v>98</v>
      </c>
      <c r="J151" s="15">
        <v>45</v>
      </c>
      <c r="K151" s="15">
        <v>37</v>
      </c>
      <c r="L151" s="15">
        <v>19</v>
      </c>
      <c r="M151" s="79">
        <v>40.792499999999997</v>
      </c>
      <c r="N151" s="94">
        <v>40.792499999999997</v>
      </c>
      <c r="O151" s="63">
        <v>2530</v>
      </c>
      <c r="P151" s="64">
        <f>Table2245789101123456789101112131415161718192021222324252627282930313233343824445464748495051525362636465666768697034567891011121314[[#This Row],[PEMBULATAN]]*O151</f>
        <v>103205.02499999999</v>
      </c>
    </row>
    <row r="152" spans="1:16" ht="26.25" customHeight="1" x14ac:dyDescent="0.2">
      <c r="A152" s="13"/>
      <c r="B152" s="73"/>
      <c r="C152" s="71" t="s">
        <v>3365</v>
      </c>
      <c r="D152" s="76" t="s">
        <v>56</v>
      </c>
      <c r="E152" s="12">
        <v>44527</v>
      </c>
      <c r="F152" s="74" t="s">
        <v>1971</v>
      </c>
      <c r="G152" s="12">
        <v>44532</v>
      </c>
      <c r="H152" s="75" t="s">
        <v>3065</v>
      </c>
      <c r="I152" s="15">
        <v>70</v>
      </c>
      <c r="J152" s="15">
        <v>70</v>
      </c>
      <c r="K152" s="15">
        <v>20</v>
      </c>
      <c r="L152" s="15">
        <v>15</v>
      </c>
      <c r="M152" s="79">
        <v>24.5</v>
      </c>
      <c r="N152" s="94">
        <v>26</v>
      </c>
      <c r="O152" s="63">
        <v>2530</v>
      </c>
      <c r="P152" s="64">
        <f>Table2245789101123456789101112131415161718192021222324252627282930313233343824445464748495051525362636465666768697034567891011121314[[#This Row],[PEMBULATAN]]*O152</f>
        <v>65780</v>
      </c>
    </row>
    <row r="153" spans="1:16" ht="26.25" customHeight="1" x14ac:dyDescent="0.2">
      <c r="A153" s="13"/>
      <c r="B153" s="73"/>
      <c r="C153" s="71" t="s">
        <v>3366</v>
      </c>
      <c r="D153" s="76" t="s">
        <v>56</v>
      </c>
      <c r="E153" s="12">
        <v>44527</v>
      </c>
      <c r="F153" s="74" t="s">
        <v>1971</v>
      </c>
      <c r="G153" s="12">
        <v>44532</v>
      </c>
      <c r="H153" s="75" t="s">
        <v>3065</v>
      </c>
      <c r="I153" s="15">
        <v>60</v>
      </c>
      <c r="J153" s="15">
        <v>22</v>
      </c>
      <c r="K153" s="15">
        <v>12</v>
      </c>
      <c r="L153" s="15">
        <v>11</v>
      </c>
      <c r="M153" s="79">
        <v>3.96</v>
      </c>
      <c r="N153" s="94">
        <v>11</v>
      </c>
      <c r="O153" s="63">
        <v>2530</v>
      </c>
      <c r="P153" s="64">
        <f>Table2245789101123456789101112131415161718192021222324252627282930313233343824445464748495051525362636465666768697034567891011121314[[#This Row],[PEMBULATAN]]*O153</f>
        <v>27830</v>
      </c>
    </row>
    <row r="154" spans="1:16" ht="26.25" customHeight="1" x14ac:dyDescent="0.2">
      <c r="A154" s="13"/>
      <c r="B154" s="73"/>
      <c r="C154" s="71" t="s">
        <v>3367</v>
      </c>
      <c r="D154" s="76" t="s">
        <v>56</v>
      </c>
      <c r="E154" s="12">
        <v>44527</v>
      </c>
      <c r="F154" s="74" t="s">
        <v>1971</v>
      </c>
      <c r="G154" s="12">
        <v>44532</v>
      </c>
      <c r="H154" s="75" t="s">
        <v>3065</v>
      </c>
      <c r="I154" s="15">
        <v>75</v>
      </c>
      <c r="J154" s="15">
        <v>65</v>
      </c>
      <c r="K154" s="15">
        <v>15</v>
      </c>
      <c r="L154" s="15">
        <v>7</v>
      </c>
      <c r="M154" s="79">
        <v>18.28125</v>
      </c>
      <c r="N154" s="94">
        <v>18.28125</v>
      </c>
      <c r="O154" s="63">
        <v>2530</v>
      </c>
      <c r="P154" s="64">
        <f>Table2245789101123456789101112131415161718192021222324252627282930313233343824445464748495051525362636465666768697034567891011121314[[#This Row],[PEMBULATAN]]*O154</f>
        <v>46251.5625</v>
      </c>
    </row>
    <row r="155" spans="1:16" ht="26.25" customHeight="1" x14ac:dyDescent="0.2">
      <c r="A155" s="13"/>
      <c r="B155" s="73"/>
      <c r="C155" s="71" t="s">
        <v>3368</v>
      </c>
      <c r="D155" s="76" t="s">
        <v>56</v>
      </c>
      <c r="E155" s="12">
        <v>44527</v>
      </c>
      <c r="F155" s="74" t="s">
        <v>1971</v>
      </c>
      <c r="G155" s="12">
        <v>44532</v>
      </c>
      <c r="H155" s="75" t="s">
        <v>3065</v>
      </c>
      <c r="I155" s="15">
        <v>79</v>
      </c>
      <c r="J155" s="15">
        <v>68</v>
      </c>
      <c r="K155" s="15">
        <v>27</v>
      </c>
      <c r="L155" s="15">
        <v>16</v>
      </c>
      <c r="M155" s="79">
        <v>36.261000000000003</v>
      </c>
      <c r="N155" s="94">
        <v>36.261000000000003</v>
      </c>
      <c r="O155" s="63">
        <v>2530</v>
      </c>
      <c r="P155" s="64">
        <f>Table2245789101123456789101112131415161718192021222324252627282930313233343824445464748495051525362636465666768697034567891011121314[[#This Row],[PEMBULATAN]]*O155</f>
        <v>91740.33</v>
      </c>
    </row>
    <row r="156" spans="1:16" ht="26.25" customHeight="1" x14ac:dyDescent="0.2">
      <c r="A156" s="13"/>
      <c r="B156" s="73"/>
      <c r="C156" s="71" t="s">
        <v>3369</v>
      </c>
      <c r="D156" s="76" t="s">
        <v>56</v>
      </c>
      <c r="E156" s="12">
        <v>44527</v>
      </c>
      <c r="F156" s="74" t="s">
        <v>1971</v>
      </c>
      <c r="G156" s="12">
        <v>44532</v>
      </c>
      <c r="H156" s="75" t="s">
        <v>3065</v>
      </c>
      <c r="I156" s="15">
        <v>84</v>
      </c>
      <c r="J156" s="15">
        <v>54</v>
      </c>
      <c r="K156" s="15">
        <v>25</v>
      </c>
      <c r="L156" s="15">
        <v>11</v>
      </c>
      <c r="M156" s="79">
        <v>28.35</v>
      </c>
      <c r="N156" s="94">
        <v>29</v>
      </c>
      <c r="O156" s="63">
        <v>2530</v>
      </c>
      <c r="P156" s="64">
        <f>Table2245789101123456789101112131415161718192021222324252627282930313233343824445464748495051525362636465666768697034567891011121314[[#This Row],[PEMBULATAN]]*O156</f>
        <v>73370</v>
      </c>
    </row>
    <row r="157" spans="1:16" ht="26.25" customHeight="1" x14ac:dyDescent="0.2">
      <c r="A157" s="13"/>
      <c r="B157" s="73"/>
      <c r="C157" s="71" t="s">
        <v>3370</v>
      </c>
      <c r="D157" s="76" t="s">
        <v>56</v>
      </c>
      <c r="E157" s="12">
        <v>44527</v>
      </c>
      <c r="F157" s="74" t="s">
        <v>1971</v>
      </c>
      <c r="G157" s="12">
        <v>44532</v>
      </c>
      <c r="H157" s="75" t="s">
        <v>3065</v>
      </c>
      <c r="I157" s="15">
        <v>92</v>
      </c>
      <c r="J157" s="15">
        <v>62</v>
      </c>
      <c r="K157" s="15">
        <v>40</v>
      </c>
      <c r="L157" s="15">
        <v>20</v>
      </c>
      <c r="M157" s="79">
        <v>57.04</v>
      </c>
      <c r="N157" s="94">
        <v>57.04</v>
      </c>
      <c r="O157" s="63">
        <v>2530</v>
      </c>
      <c r="P157" s="64">
        <f>Table2245789101123456789101112131415161718192021222324252627282930313233343824445464748495051525362636465666768697034567891011121314[[#This Row],[PEMBULATAN]]*O157</f>
        <v>144311.20000000001</v>
      </c>
    </row>
    <row r="158" spans="1:16" ht="26.25" customHeight="1" x14ac:dyDescent="0.2">
      <c r="A158" s="13"/>
      <c r="B158" s="73"/>
      <c r="C158" s="71" t="s">
        <v>3371</v>
      </c>
      <c r="D158" s="76" t="s">
        <v>56</v>
      </c>
      <c r="E158" s="12">
        <v>44527</v>
      </c>
      <c r="F158" s="74" t="s">
        <v>1971</v>
      </c>
      <c r="G158" s="12">
        <v>44532</v>
      </c>
      <c r="H158" s="75" t="s">
        <v>3065</v>
      </c>
      <c r="I158" s="15">
        <v>53</v>
      </c>
      <c r="J158" s="15">
        <v>44</v>
      </c>
      <c r="K158" s="15">
        <v>18</v>
      </c>
      <c r="L158" s="15">
        <v>5</v>
      </c>
      <c r="M158" s="79">
        <v>10.494</v>
      </c>
      <c r="N158" s="94">
        <v>11</v>
      </c>
      <c r="O158" s="63">
        <v>2530</v>
      </c>
      <c r="P158" s="64">
        <f>Table2245789101123456789101112131415161718192021222324252627282930313233343824445464748495051525362636465666768697034567891011121314[[#This Row],[PEMBULATAN]]*O158</f>
        <v>27830</v>
      </c>
    </row>
    <row r="159" spans="1:16" ht="26.25" customHeight="1" x14ac:dyDescent="0.2">
      <c r="A159" s="13"/>
      <c r="B159" s="73"/>
      <c r="C159" s="71" t="s">
        <v>3372</v>
      </c>
      <c r="D159" s="76" t="s">
        <v>56</v>
      </c>
      <c r="E159" s="12">
        <v>44527</v>
      </c>
      <c r="F159" s="74" t="s">
        <v>1971</v>
      </c>
      <c r="G159" s="12">
        <v>44532</v>
      </c>
      <c r="H159" s="75" t="s">
        <v>3065</v>
      </c>
      <c r="I159" s="15">
        <v>67</v>
      </c>
      <c r="J159" s="15">
        <v>60</v>
      </c>
      <c r="K159" s="15">
        <v>30</v>
      </c>
      <c r="L159" s="15">
        <v>11</v>
      </c>
      <c r="M159" s="79">
        <v>30.15</v>
      </c>
      <c r="N159" s="94">
        <v>30.15</v>
      </c>
      <c r="O159" s="63">
        <v>2530</v>
      </c>
      <c r="P159" s="64">
        <f>Table2245789101123456789101112131415161718192021222324252627282930313233343824445464748495051525362636465666768697034567891011121314[[#This Row],[PEMBULATAN]]*O159</f>
        <v>76279.5</v>
      </c>
    </row>
    <row r="160" spans="1:16" ht="26.25" customHeight="1" x14ac:dyDescent="0.2">
      <c r="A160" s="13"/>
      <c r="B160" s="73"/>
      <c r="C160" s="71" t="s">
        <v>3373</v>
      </c>
      <c r="D160" s="76" t="s">
        <v>56</v>
      </c>
      <c r="E160" s="12">
        <v>44527</v>
      </c>
      <c r="F160" s="74" t="s">
        <v>1971</v>
      </c>
      <c r="G160" s="12">
        <v>44532</v>
      </c>
      <c r="H160" s="75" t="s">
        <v>3065</v>
      </c>
      <c r="I160" s="15">
        <v>52</v>
      </c>
      <c r="J160" s="15">
        <v>45</v>
      </c>
      <c r="K160" s="15">
        <v>23</v>
      </c>
      <c r="L160" s="15">
        <v>7</v>
      </c>
      <c r="M160" s="79">
        <v>13.455</v>
      </c>
      <c r="N160" s="94">
        <v>14</v>
      </c>
      <c r="O160" s="63">
        <v>2530</v>
      </c>
      <c r="P160" s="64">
        <f>Table2245789101123456789101112131415161718192021222324252627282930313233343824445464748495051525362636465666768697034567891011121314[[#This Row],[PEMBULATAN]]*O160</f>
        <v>35420</v>
      </c>
    </row>
    <row r="161" spans="1:16" ht="26.25" customHeight="1" x14ac:dyDescent="0.2">
      <c r="A161" s="13"/>
      <c r="B161" s="73"/>
      <c r="C161" s="71" t="s">
        <v>3374</v>
      </c>
      <c r="D161" s="76" t="s">
        <v>56</v>
      </c>
      <c r="E161" s="12">
        <v>44527</v>
      </c>
      <c r="F161" s="74" t="s">
        <v>1971</v>
      </c>
      <c r="G161" s="12">
        <v>44532</v>
      </c>
      <c r="H161" s="75" t="s">
        <v>3065</v>
      </c>
      <c r="I161" s="15">
        <v>98</v>
      </c>
      <c r="J161" s="15">
        <v>68</v>
      </c>
      <c r="K161" s="15">
        <v>20</v>
      </c>
      <c r="L161" s="15">
        <v>20</v>
      </c>
      <c r="M161" s="79">
        <v>33.32</v>
      </c>
      <c r="N161" s="94">
        <v>34</v>
      </c>
      <c r="O161" s="63">
        <v>2530</v>
      </c>
      <c r="P161" s="64">
        <f>Table2245789101123456789101112131415161718192021222324252627282930313233343824445464748495051525362636465666768697034567891011121314[[#This Row],[PEMBULATAN]]*O161</f>
        <v>86020</v>
      </c>
    </row>
    <row r="162" spans="1:16" ht="26.25" customHeight="1" x14ac:dyDescent="0.2">
      <c r="A162" s="13"/>
      <c r="B162" s="73"/>
      <c r="C162" s="71" t="s">
        <v>3375</v>
      </c>
      <c r="D162" s="76" t="s">
        <v>56</v>
      </c>
      <c r="E162" s="12">
        <v>44527</v>
      </c>
      <c r="F162" s="74" t="s">
        <v>1971</v>
      </c>
      <c r="G162" s="12">
        <v>44532</v>
      </c>
      <c r="H162" s="75" t="s">
        <v>3065</v>
      </c>
      <c r="I162" s="15">
        <v>67</v>
      </c>
      <c r="J162" s="15">
        <v>65</v>
      </c>
      <c r="K162" s="15">
        <v>26</v>
      </c>
      <c r="L162" s="15">
        <v>8</v>
      </c>
      <c r="M162" s="79">
        <v>28.307500000000001</v>
      </c>
      <c r="N162" s="94">
        <v>28.307500000000001</v>
      </c>
      <c r="O162" s="63">
        <v>2530</v>
      </c>
      <c r="P162" s="64">
        <f>Table2245789101123456789101112131415161718192021222324252627282930313233343824445464748495051525362636465666768697034567891011121314[[#This Row],[PEMBULATAN]]*O162</f>
        <v>71617.975000000006</v>
      </c>
    </row>
    <row r="163" spans="1:16" ht="26.25" customHeight="1" x14ac:dyDescent="0.2">
      <c r="A163" s="13"/>
      <c r="B163" s="73"/>
      <c r="C163" s="71" t="s">
        <v>3376</v>
      </c>
      <c r="D163" s="76" t="s">
        <v>56</v>
      </c>
      <c r="E163" s="12">
        <v>44527</v>
      </c>
      <c r="F163" s="74" t="s">
        <v>1971</v>
      </c>
      <c r="G163" s="12">
        <v>44532</v>
      </c>
      <c r="H163" s="75" t="s">
        <v>3065</v>
      </c>
      <c r="I163" s="15">
        <v>49</v>
      </c>
      <c r="J163" s="15">
        <v>40</v>
      </c>
      <c r="K163" s="15">
        <v>24</v>
      </c>
      <c r="L163" s="15">
        <v>3</v>
      </c>
      <c r="M163" s="79">
        <v>11.76</v>
      </c>
      <c r="N163" s="94">
        <v>11.76</v>
      </c>
      <c r="O163" s="63">
        <v>2530</v>
      </c>
      <c r="P163" s="64">
        <f>Table2245789101123456789101112131415161718192021222324252627282930313233343824445464748495051525362636465666768697034567891011121314[[#This Row],[PEMBULATAN]]*O163</f>
        <v>29752.799999999999</v>
      </c>
    </row>
    <row r="164" spans="1:16" ht="26.25" customHeight="1" x14ac:dyDescent="0.2">
      <c r="A164" s="13"/>
      <c r="B164" s="73"/>
      <c r="C164" s="71" t="s">
        <v>3377</v>
      </c>
      <c r="D164" s="76" t="s">
        <v>56</v>
      </c>
      <c r="E164" s="12">
        <v>44527</v>
      </c>
      <c r="F164" s="74" t="s">
        <v>1971</v>
      </c>
      <c r="G164" s="12">
        <v>44532</v>
      </c>
      <c r="H164" s="75" t="s">
        <v>3065</v>
      </c>
      <c r="I164" s="15">
        <v>90</v>
      </c>
      <c r="J164" s="15">
        <v>60</v>
      </c>
      <c r="K164" s="15">
        <v>47</v>
      </c>
      <c r="L164" s="15">
        <v>24</v>
      </c>
      <c r="M164" s="79">
        <v>63.45</v>
      </c>
      <c r="N164" s="94">
        <v>64</v>
      </c>
      <c r="O164" s="63">
        <v>2530</v>
      </c>
      <c r="P164" s="64">
        <f>Table2245789101123456789101112131415161718192021222324252627282930313233343824445464748495051525362636465666768697034567891011121314[[#This Row],[PEMBULATAN]]*O164</f>
        <v>161920</v>
      </c>
    </row>
    <row r="165" spans="1:16" ht="26.25" customHeight="1" x14ac:dyDescent="0.2">
      <c r="A165" s="13"/>
      <c r="B165" s="73"/>
      <c r="C165" s="71" t="s">
        <v>3378</v>
      </c>
      <c r="D165" s="76" t="s">
        <v>56</v>
      </c>
      <c r="E165" s="12">
        <v>44527</v>
      </c>
      <c r="F165" s="74" t="s">
        <v>1971</v>
      </c>
      <c r="G165" s="12">
        <v>44532</v>
      </c>
      <c r="H165" s="75" t="s">
        <v>3065</v>
      </c>
      <c r="I165" s="15">
        <v>74</v>
      </c>
      <c r="J165" s="15">
        <v>64</v>
      </c>
      <c r="K165" s="15">
        <v>25</v>
      </c>
      <c r="L165" s="15">
        <v>10</v>
      </c>
      <c r="M165" s="79">
        <v>29.6</v>
      </c>
      <c r="N165" s="94">
        <v>29.6</v>
      </c>
      <c r="O165" s="63">
        <v>2530</v>
      </c>
      <c r="P165" s="64">
        <f>Table2245789101123456789101112131415161718192021222324252627282930313233343824445464748495051525362636465666768697034567891011121314[[#This Row],[PEMBULATAN]]*O165</f>
        <v>74888</v>
      </c>
    </row>
    <row r="166" spans="1:16" ht="26.25" customHeight="1" x14ac:dyDescent="0.2">
      <c r="A166" s="13"/>
      <c r="B166" s="73"/>
      <c r="C166" s="71" t="s">
        <v>3379</v>
      </c>
      <c r="D166" s="76" t="s">
        <v>56</v>
      </c>
      <c r="E166" s="12">
        <v>44527</v>
      </c>
      <c r="F166" s="74" t="s">
        <v>1971</v>
      </c>
      <c r="G166" s="12">
        <v>44532</v>
      </c>
      <c r="H166" s="75" t="s">
        <v>3065</v>
      </c>
      <c r="I166" s="15">
        <v>86</v>
      </c>
      <c r="J166" s="15">
        <v>67</v>
      </c>
      <c r="K166" s="15">
        <v>26</v>
      </c>
      <c r="L166" s="15">
        <v>21</v>
      </c>
      <c r="M166" s="79">
        <v>37.453000000000003</v>
      </c>
      <c r="N166" s="94">
        <v>38</v>
      </c>
      <c r="O166" s="63">
        <v>2530</v>
      </c>
      <c r="P166" s="64">
        <f>Table2245789101123456789101112131415161718192021222324252627282930313233343824445464748495051525362636465666768697034567891011121314[[#This Row],[PEMBULATAN]]*O166</f>
        <v>96140</v>
      </c>
    </row>
    <row r="167" spans="1:16" ht="26.25" customHeight="1" x14ac:dyDescent="0.2">
      <c r="A167" s="13"/>
      <c r="B167" s="73"/>
      <c r="C167" s="71" t="s">
        <v>3380</v>
      </c>
      <c r="D167" s="76" t="s">
        <v>56</v>
      </c>
      <c r="E167" s="12">
        <v>44527</v>
      </c>
      <c r="F167" s="74" t="s">
        <v>1971</v>
      </c>
      <c r="G167" s="12">
        <v>44532</v>
      </c>
      <c r="H167" s="75" t="s">
        <v>3065</v>
      </c>
      <c r="I167" s="15">
        <v>84</v>
      </c>
      <c r="J167" s="15">
        <v>64</v>
      </c>
      <c r="K167" s="15">
        <v>24</v>
      </c>
      <c r="L167" s="15">
        <v>10</v>
      </c>
      <c r="M167" s="79">
        <v>32.256</v>
      </c>
      <c r="N167" s="94">
        <v>32.256</v>
      </c>
      <c r="O167" s="63">
        <v>2530</v>
      </c>
      <c r="P167" s="64">
        <f>Table2245789101123456789101112131415161718192021222324252627282930313233343824445464748495051525362636465666768697034567891011121314[[#This Row],[PEMBULATAN]]*O167</f>
        <v>81607.680000000008</v>
      </c>
    </row>
    <row r="168" spans="1:16" ht="26.25" customHeight="1" x14ac:dyDescent="0.2">
      <c r="A168" s="13"/>
      <c r="B168" s="73"/>
      <c r="C168" s="71" t="s">
        <v>3381</v>
      </c>
      <c r="D168" s="76" t="s">
        <v>56</v>
      </c>
      <c r="E168" s="12">
        <v>44527</v>
      </c>
      <c r="F168" s="74" t="s">
        <v>1971</v>
      </c>
      <c r="G168" s="12">
        <v>44532</v>
      </c>
      <c r="H168" s="75" t="s">
        <v>3065</v>
      </c>
      <c r="I168" s="15">
        <v>70</v>
      </c>
      <c r="J168" s="15">
        <v>62</v>
      </c>
      <c r="K168" s="15">
        <v>12</v>
      </c>
      <c r="L168" s="15">
        <v>10</v>
      </c>
      <c r="M168" s="79">
        <v>13.02</v>
      </c>
      <c r="N168" s="94">
        <v>13.02</v>
      </c>
      <c r="O168" s="63">
        <v>2530</v>
      </c>
      <c r="P168" s="64">
        <f>Table2245789101123456789101112131415161718192021222324252627282930313233343824445464748495051525362636465666768697034567891011121314[[#This Row],[PEMBULATAN]]*O168</f>
        <v>32940.6</v>
      </c>
    </row>
    <row r="169" spans="1:16" ht="26.25" customHeight="1" x14ac:dyDescent="0.2">
      <c r="A169" s="13"/>
      <c r="B169" s="73"/>
      <c r="C169" s="71" t="s">
        <v>3382</v>
      </c>
      <c r="D169" s="76" t="s">
        <v>56</v>
      </c>
      <c r="E169" s="12">
        <v>44527</v>
      </c>
      <c r="F169" s="74" t="s">
        <v>1971</v>
      </c>
      <c r="G169" s="12">
        <v>44532</v>
      </c>
      <c r="H169" s="75" t="s">
        <v>3065</v>
      </c>
      <c r="I169" s="15">
        <v>84</v>
      </c>
      <c r="J169" s="15">
        <v>60</v>
      </c>
      <c r="K169" s="15">
        <v>21</v>
      </c>
      <c r="L169" s="15">
        <v>11</v>
      </c>
      <c r="M169" s="79">
        <v>26.46</v>
      </c>
      <c r="N169" s="94">
        <v>27</v>
      </c>
      <c r="O169" s="63">
        <v>2530</v>
      </c>
      <c r="P169" s="64">
        <f>Table2245789101123456789101112131415161718192021222324252627282930313233343824445464748495051525362636465666768697034567891011121314[[#This Row],[PEMBULATAN]]*O169</f>
        <v>68310</v>
      </c>
    </row>
    <row r="170" spans="1:16" ht="26.25" customHeight="1" x14ac:dyDescent="0.2">
      <c r="A170" s="13"/>
      <c r="B170" s="73"/>
      <c r="C170" s="71" t="s">
        <v>3383</v>
      </c>
      <c r="D170" s="76" t="s">
        <v>56</v>
      </c>
      <c r="E170" s="12">
        <v>44527</v>
      </c>
      <c r="F170" s="74" t="s">
        <v>1971</v>
      </c>
      <c r="G170" s="12">
        <v>44532</v>
      </c>
      <c r="H170" s="75" t="s">
        <v>3065</v>
      </c>
      <c r="I170" s="15">
        <v>90</v>
      </c>
      <c r="J170" s="15">
        <v>57</v>
      </c>
      <c r="K170" s="15">
        <v>27</v>
      </c>
      <c r="L170" s="15">
        <v>13</v>
      </c>
      <c r="M170" s="79">
        <v>34.627499999999998</v>
      </c>
      <c r="N170" s="94">
        <v>34.627499999999998</v>
      </c>
      <c r="O170" s="63">
        <v>2530</v>
      </c>
      <c r="P170" s="64">
        <f>Table2245789101123456789101112131415161718192021222324252627282930313233343824445464748495051525362636465666768697034567891011121314[[#This Row],[PEMBULATAN]]*O170</f>
        <v>87607.574999999997</v>
      </c>
    </row>
    <row r="171" spans="1:16" ht="26.25" customHeight="1" x14ac:dyDescent="0.2">
      <c r="A171" s="13"/>
      <c r="B171" s="73"/>
      <c r="C171" s="71" t="s">
        <v>3384</v>
      </c>
      <c r="D171" s="76" t="s">
        <v>56</v>
      </c>
      <c r="E171" s="12">
        <v>44527</v>
      </c>
      <c r="F171" s="74" t="s">
        <v>1971</v>
      </c>
      <c r="G171" s="12">
        <v>44532</v>
      </c>
      <c r="H171" s="75" t="s">
        <v>3065</v>
      </c>
      <c r="I171" s="15">
        <v>95</v>
      </c>
      <c r="J171" s="15">
        <v>63</v>
      </c>
      <c r="K171" s="15">
        <v>21</v>
      </c>
      <c r="L171" s="15">
        <v>13</v>
      </c>
      <c r="M171" s="79">
        <v>31.421250000000001</v>
      </c>
      <c r="N171" s="94">
        <v>32</v>
      </c>
      <c r="O171" s="63">
        <v>2530</v>
      </c>
      <c r="P171" s="64">
        <f>Table2245789101123456789101112131415161718192021222324252627282930313233343824445464748495051525362636465666768697034567891011121314[[#This Row],[PEMBULATAN]]*O171</f>
        <v>80960</v>
      </c>
    </row>
    <row r="172" spans="1:16" ht="26.25" customHeight="1" x14ac:dyDescent="0.2">
      <c r="A172" s="13"/>
      <c r="B172" s="73"/>
      <c r="C172" s="71" t="s">
        <v>3385</v>
      </c>
      <c r="D172" s="76" t="s">
        <v>56</v>
      </c>
      <c r="E172" s="12">
        <v>44527</v>
      </c>
      <c r="F172" s="74" t="s">
        <v>1971</v>
      </c>
      <c r="G172" s="12">
        <v>44532</v>
      </c>
      <c r="H172" s="75" t="s">
        <v>3065</v>
      </c>
      <c r="I172" s="15">
        <v>95</v>
      </c>
      <c r="J172" s="15">
        <v>60</v>
      </c>
      <c r="K172" s="15">
        <v>30</v>
      </c>
      <c r="L172" s="15">
        <v>20</v>
      </c>
      <c r="M172" s="79">
        <v>42.75</v>
      </c>
      <c r="N172" s="94">
        <v>42.75</v>
      </c>
      <c r="O172" s="63">
        <v>2530</v>
      </c>
      <c r="P172" s="64">
        <f>Table2245789101123456789101112131415161718192021222324252627282930313233343824445464748495051525362636465666768697034567891011121314[[#This Row],[PEMBULATAN]]*O172</f>
        <v>108157.5</v>
      </c>
    </row>
    <row r="173" spans="1:16" ht="26.25" customHeight="1" x14ac:dyDescent="0.2">
      <c r="A173" s="13"/>
      <c r="B173" s="73"/>
      <c r="C173" s="71" t="s">
        <v>3386</v>
      </c>
      <c r="D173" s="76" t="s">
        <v>56</v>
      </c>
      <c r="E173" s="12">
        <v>44527</v>
      </c>
      <c r="F173" s="74" t="s">
        <v>1971</v>
      </c>
      <c r="G173" s="12">
        <v>44532</v>
      </c>
      <c r="H173" s="75" t="s">
        <v>3065</v>
      </c>
      <c r="I173" s="15">
        <v>85</v>
      </c>
      <c r="J173" s="15">
        <v>50</v>
      </c>
      <c r="K173" s="15">
        <v>32</v>
      </c>
      <c r="L173" s="15">
        <v>12</v>
      </c>
      <c r="M173" s="79">
        <v>34</v>
      </c>
      <c r="N173" s="94">
        <v>34</v>
      </c>
      <c r="O173" s="63">
        <v>2530</v>
      </c>
      <c r="P173" s="64">
        <f>Table2245789101123456789101112131415161718192021222324252627282930313233343824445464748495051525362636465666768697034567891011121314[[#This Row],[PEMBULATAN]]*O173</f>
        <v>86020</v>
      </c>
    </row>
    <row r="174" spans="1:16" ht="26.25" customHeight="1" x14ac:dyDescent="0.2">
      <c r="A174" s="13"/>
      <c r="B174" s="73"/>
      <c r="C174" s="71" t="s">
        <v>3387</v>
      </c>
      <c r="D174" s="76" t="s">
        <v>56</v>
      </c>
      <c r="E174" s="12">
        <v>44527</v>
      </c>
      <c r="F174" s="74" t="s">
        <v>1971</v>
      </c>
      <c r="G174" s="12">
        <v>44532</v>
      </c>
      <c r="H174" s="75" t="s">
        <v>3065</v>
      </c>
      <c r="I174" s="15">
        <v>86</v>
      </c>
      <c r="J174" s="15">
        <v>62</v>
      </c>
      <c r="K174" s="15">
        <v>37</v>
      </c>
      <c r="L174" s="15">
        <v>19</v>
      </c>
      <c r="M174" s="79">
        <v>49.320999999999998</v>
      </c>
      <c r="N174" s="94">
        <v>50</v>
      </c>
      <c r="O174" s="63">
        <v>2530</v>
      </c>
      <c r="P174" s="64">
        <f>Table2245789101123456789101112131415161718192021222324252627282930313233343824445464748495051525362636465666768697034567891011121314[[#This Row],[PEMBULATAN]]*O174</f>
        <v>126500</v>
      </c>
    </row>
    <row r="175" spans="1:16" ht="26.25" customHeight="1" x14ac:dyDescent="0.2">
      <c r="A175" s="13"/>
      <c r="B175" s="73"/>
      <c r="C175" s="71" t="s">
        <v>3388</v>
      </c>
      <c r="D175" s="76" t="s">
        <v>56</v>
      </c>
      <c r="E175" s="12">
        <v>44527</v>
      </c>
      <c r="F175" s="74" t="s">
        <v>1971</v>
      </c>
      <c r="G175" s="12">
        <v>44532</v>
      </c>
      <c r="H175" s="75" t="s">
        <v>3065</v>
      </c>
      <c r="I175" s="15">
        <v>100</v>
      </c>
      <c r="J175" s="15">
        <v>55</v>
      </c>
      <c r="K175" s="15">
        <v>35</v>
      </c>
      <c r="L175" s="15">
        <v>21</v>
      </c>
      <c r="M175" s="79">
        <v>48.125</v>
      </c>
      <c r="N175" s="94">
        <v>48.125</v>
      </c>
      <c r="O175" s="63">
        <v>2530</v>
      </c>
      <c r="P175" s="64">
        <f>Table2245789101123456789101112131415161718192021222324252627282930313233343824445464748495051525362636465666768697034567891011121314[[#This Row],[PEMBULATAN]]*O175</f>
        <v>121756.25</v>
      </c>
    </row>
    <row r="176" spans="1:16" ht="26.25" customHeight="1" x14ac:dyDescent="0.2">
      <c r="A176" s="13"/>
      <c r="B176" s="73"/>
      <c r="C176" s="71" t="s">
        <v>3389</v>
      </c>
      <c r="D176" s="76" t="s">
        <v>56</v>
      </c>
      <c r="E176" s="12">
        <v>44527</v>
      </c>
      <c r="F176" s="74" t="s">
        <v>1971</v>
      </c>
      <c r="G176" s="12">
        <v>44532</v>
      </c>
      <c r="H176" s="75" t="s">
        <v>3065</v>
      </c>
      <c r="I176" s="15">
        <v>74</v>
      </c>
      <c r="J176" s="15">
        <v>64</v>
      </c>
      <c r="K176" s="15">
        <v>17</v>
      </c>
      <c r="L176" s="15">
        <v>8</v>
      </c>
      <c r="M176" s="79">
        <v>20.128</v>
      </c>
      <c r="N176" s="94">
        <v>20.128</v>
      </c>
      <c r="O176" s="63">
        <v>2530</v>
      </c>
      <c r="P176" s="64">
        <f>Table2245789101123456789101112131415161718192021222324252627282930313233343824445464748495051525362636465666768697034567891011121314[[#This Row],[PEMBULATAN]]*O176</f>
        <v>50923.840000000004</v>
      </c>
    </row>
    <row r="177" spans="1:16" ht="26.25" customHeight="1" x14ac:dyDescent="0.2">
      <c r="A177" s="13"/>
      <c r="B177" s="73"/>
      <c r="C177" s="71" t="s">
        <v>3390</v>
      </c>
      <c r="D177" s="76" t="s">
        <v>56</v>
      </c>
      <c r="E177" s="12">
        <v>44527</v>
      </c>
      <c r="F177" s="74" t="s">
        <v>1971</v>
      </c>
      <c r="G177" s="12">
        <v>44532</v>
      </c>
      <c r="H177" s="75" t="s">
        <v>3065</v>
      </c>
      <c r="I177" s="15">
        <v>90</v>
      </c>
      <c r="J177" s="15">
        <v>57</v>
      </c>
      <c r="K177" s="15">
        <v>20</v>
      </c>
      <c r="L177" s="15">
        <v>6</v>
      </c>
      <c r="M177" s="79">
        <v>25.65</v>
      </c>
      <c r="N177" s="94">
        <v>25.65</v>
      </c>
      <c r="O177" s="63">
        <v>2530</v>
      </c>
      <c r="P177" s="64">
        <f>Table2245789101123456789101112131415161718192021222324252627282930313233343824445464748495051525362636465666768697034567891011121314[[#This Row],[PEMBULATAN]]*O177</f>
        <v>64894.5</v>
      </c>
    </row>
    <row r="178" spans="1:16" ht="26.25" customHeight="1" x14ac:dyDescent="0.2">
      <c r="A178" s="13"/>
      <c r="B178" s="73"/>
      <c r="C178" s="71" t="s">
        <v>3391</v>
      </c>
      <c r="D178" s="76" t="s">
        <v>56</v>
      </c>
      <c r="E178" s="12">
        <v>44527</v>
      </c>
      <c r="F178" s="74" t="s">
        <v>1971</v>
      </c>
      <c r="G178" s="12">
        <v>44532</v>
      </c>
      <c r="H178" s="75" t="s">
        <v>3065</v>
      </c>
      <c r="I178" s="15">
        <v>73</v>
      </c>
      <c r="J178" s="15">
        <v>56</v>
      </c>
      <c r="K178" s="15">
        <v>15</v>
      </c>
      <c r="L178" s="15">
        <v>5</v>
      </c>
      <c r="M178" s="79">
        <v>15.33</v>
      </c>
      <c r="N178" s="94">
        <v>16</v>
      </c>
      <c r="O178" s="63">
        <v>2530</v>
      </c>
      <c r="P178" s="64">
        <f>Table2245789101123456789101112131415161718192021222324252627282930313233343824445464748495051525362636465666768697034567891011121314[[#This Row],[PEMBULATAN]]*O178</f>
        <v>40480</v>
      </c>
    </row>
    <row r="179" spans="1:16" ht="26.25" customHeight="1" x14ac:dyDescent="0.2">
      <c r="A179" s="13"/>
      <c r="B179" s="73"/>
      <c r="C179" s="71" t="s">
        <v>3392</v>
      </c>
      <c r="D179" s="76" t="s">
        <v>56</v>
      </c>
      <c r="E179" s="12">
        <v>44527</v>
      </c>
      <c r="F179" s="74" t="s">
        <v>1971</v>
      </c>
      <c r="G179" s="12">
        <v>44532</v>
      </c>
      <c r="H179" s="75" t="s">
        <v>3065</v>
      </c>
      <c r="I179" s="15">
        <v>92</v>
      </c>
      <c r="J179" s="15">
        <v>60</v>
      </c>
      <c r="K179" s="15">
        <v>32</v>
      </c>
      <c r="L179" s="15">
        <v>14</v>
      </c>
      <c r="M179" s="79">
        <v>44.16</v>
      </c>
      <c r="N179" s="94">
        <v>44.16</v>
      </c>
      <c r="O179" s="63">
        <v>2530</v>
      </c>
      <c r="P179" s="64">
        <f>Table2245789101123456789101112131415161718192021222324252627282930313233343824445464748495051525362636465666768697034567891011121314[[#This Row],[PEMBULATAN]]*O179</f>
        <v>111724.79999999999</v>
      </c>
    </row>
    <row r="180" spans="1:16" ht="26.25" customHeight="1" x14ac:dyDescent="0.2">
      <c r="A180" s="13"/>
      <c r="B180" s="73"/>
      <c r="C180" s="71" t="s">
        <v>3393</v>
      </c>
      <c r="D180" s="76" t="s">
        <v>56</v>
      </c>
      <c r="E180" s="12">
        <v>44527</v>
      </c>
      <c r="F180" s="74" t="s">
        <v>1971</v>
      </c>
      <c r="G180" s="12">
        <v>44532</v>
      </c>
      <c r="H180" s="75" t="s">
        <v>3065</v>
      </c>
      <c r="I180" s="15">
        <v>105</v>
      </c>
      <c r="J180" s="15">
        <v>57</v>
      </c>
      <c r="K180" s="15">
        <v>25</v>
      </c>
      <c r="L180" s="15">
        <v>18</v>
      </c>
      <c r="M180" s="79">
        <v>37.40625</v>
      </c>
      <c r="N180" s="94">
        <v>38</v>
      </c>
      <c r="O180" s="63">
        <v>2530</v>
      </c>
      <c r="P180" s="64">
        <f>Table2245789101123456789101112131415161718192021222324252627282930313233343824445464748495051525362636465666768697034567891011121314[[#This Row],[PEMBULATAN]]*O180</f>
        <v>96140</v>
      </c>
    </row>
    <row r="181" spans="1:16" ht="26.25" customHeight="1" x14ac:dyDescent="0.2">
      <c r="A181" s="13"/>
      <c r="B181" s="73"/>
      <c r="C181" s="71" t="s">
        <v>3394</v>
      </c>
      <c r="D181" s="76" t="s">
        <v>56</v>
      </c>
      <c r="E181" s="12">
        <v>44527</v>
      </c>
      <c r="F181" s="74" t="s">
        <v>1971</v>
      </c>
      <c r="G181" s="12">
        <v>44532</v>
      </c>
      <c r="H181" s="75" t="s">
        <v>3065</v>
      </c>
      <c r="I181" s="15">
        <v>87</v>
      </c>
      <c r="J181" s="15">
        <v>52</v>
      </c>
      <c r="K181" s="15">
        <v>30</v>
      </c>
      <c r="L181" s="15">
        <v>30</v>
      </c>
      <c r="M181" s="79">
        <v>33.93</v>
      </c>
      <c r="N181" s="94">
        <v>33.93</v>
      </c>
      <c r="O181" s="63">
        <v>2530</v>
      </c>
      <c r="P181" s="64">
        <f>Table2245789101123456789101112131415161718192021222324252627282930313233343824445464748495051525362636465666768697034567891011121314[[#This Row],[PEMBULATAN]]*O181</f>
        <v>85842.9</v>
      </c>
    </row>
    <row r="182" spans="1:16" ht="26.25" customHeight="1" x14ac:dyDescent="0.2">
      <c r="A182" s="13"/>
      <c r="B182" s="73"/>
      <c r="C182" s="71" t="s">
        <v>3395</v>
      </c>
      <c r="D182" s="76" t="s">
        <v>56</v>
      </c>
      <c r="E182" s="12">
        <v>44527</v>
      </c>
      <c r="F182" s="74" t="s">
        <v>1971</v>
      </c>
      <c r="G182" s="12">
        <v>44532</v>
      </c>
      <c r="H182" s="75" t="s">
        <v>3065</v>
      </c>
      <c r="I182" s="15">
        <v>80</v>
      </c>
      <c r="J182" s="15">
        <v>56</v>
      </c>
      <c r="K182" s="15">
        <v>25</v>
      </c>
      <c r="L182" s="15">
        <v>2</v>
      </c>
      <c r="M182" s="79">
        <v>28</v>
      </c>
      <c r="N182" s="94">
        <v>28</v>
      </c>
      <c r="O182" s="63">
        <v>2530</v>
      </c>
      <c r="P182" s="64">
        <f>Table2245789101123456789101112131415161718192021222324252627282930313233343824445464748495051525362636465666768697034567891011121314[[#This Row],[PEMBULATAN]]*O182</f>
        <v>70840</v>
      </c>
    </row>
    <row r="183" spans="1:16" ht="26.25" customHeight="1" x14ac:dyDescent="0.2">
      <c r="A183" s="13"/>
      <c r="B183" s="73"/>
      <c r="C183" s="71" t="s">
        <v>3396</v>
      </c>
      <c r="D183" s="76" t="s">
        <v>56</v>
      </c>
      <c r="E183" s="12">
        <v>44527</v>
      </c>
      <c r="F183" s="74" t="s">
        <v>1971</v>
      </c>
      <c r="G183" s="12">
        <v>44532</v>
      </c>
      <c r="H183" s="75" t="s">
        <v>3065</v>
      </c>
      <c r="I183" s="15">
        <v>62</v>
      </c>
      <c r="J183" s="15">
        <v>35</v>
      </c>
      <c r="K183" s="15">
        <v>22</v>
      </c>
      <c r="L183" s="15">
        <v>3</v>
      </c>
      <c r="M183" s="79">
        <v>11.935</v>
      </c>
      <c r="N183" s="94">
        <v>11.935</v>
      </c>
      <c r="O183" s="63">
        <v>2530</v>
      </c>
      <c r="P183" s="64">
        <f>Table2245789101123456789101112131415161718192021222324252627282930313233343824445464748495051525362636465666768697034567891011121314[[#This Row],[PEMBULATAN]]*O183</f>
        <v>30195.550000000003</v>
      </c>
    </row>
    <row r="184" spans="1:16" ht="26.25" customHeight="1" x14ac:dyDescent="0.2">
      <c r="A184" s="13"/>
      <c r="B184" s="73"/>
      <c r="C184" s="71" t="s">
        <v>3397</v>
      </c>
      <c r="D184" s="76" t="s">
        <v>56</v>
      </c>
      <c r="E184" s="12">
        <v>44527</v>
      </c>
      <c r="F184" s="74" t="s">
        <v>1971</v>
      </c>
      <c r="G184" s="12">
        <v>44532</v>
      </c>
      <c r="H184" s="75" t="s">
        <v>3065</v>
      </c>
      <c r="I184" s="15">
        <v>40</v>
      </c>
      <c r="J184" s="15">
        <v>28</v>
      </c>
      <c r="K184" s="15">
        <v>20</v>
      </c>
      <c r="L184" s="15">
        <v>2</v>
      </c>
      <c r="M184" s="79">
        <v>5.6</v>
      </c>
      <c r="N184" s="94">
        <v>5.6</v>
      </c>
      <c r="O184" s="63">
        <v>2530</v>
      </c>
      <c r="P184" s="64">
        <f>Table2245789101123456789101112131415161718192021222324252627282930313233343824445464748495051525362636465666768697034567891011121314[[#This Row],[PEMBULATAN]]*O184</f>
        <v>14168</v>
      </c>
    </row>
    <row r="185" spans="1:16" ht="26.25" customHeight="1" x14ac:dyDescent="0.2">
      <c r="A185" s="13"/>
      <c r="B185" s="73"/>
      <c r="C185" s="71" t="s">
        <v>3398</v>
      </c>
      <c r="D185" s="76" t="s">
        <v>56</v>
      </c>
      <c r="E185" s="12">
        <v>44527</v>
      </c>
      <c r="F185" s="74" t="s">
        <v>1971</v>
      </c>
      <c r="G185" s="12">
        <v>44532</v>
      </c>
      <c r="H185" s="75" t="s">
        <v>3065</v>
      </c>
      <c r="I185" s="15">
        <v>52</v>
      </c>
      <c r="J185" s="15">
        <v>33</v>
      </c>
      <c r="K185" s="15">
        <v>28</v>
      </c>
      <c r="L185" s="15">
        <v>20</v>
      </c>
      <c r="M185" s="79">
        <v>12.012</v>
      </c>
      <c r="N185" s="94">
        <v>20</v>
      </c>
      <c r="O185" s="63">
        <v>2530</v>
      </c>
      <c r="P185" s="64">
        <f>Table2245789101123456789101112131415161718192021222324252627282930313233343824445464748495051525362636465666768697034567891011121314[[#This Row],[PEMBULATAN]]*O185</f>
        <v>50600</v>
      </c>
    </row>
    <row r="186" spans="1:16" ht="26.25" customHeight="1" x14ac:dyDescent="0.2">
      <c r="A186" s="13"/>
      <c r="B186" s="73"/>
      <c r="C186" s="71" t="s">
        <v>3399</v>
      </c>
      <c r="D186" s="76" t="s">
        <v>56</v>
      </c>
      <c r="E186" s="12">
        <v>44527</v>
      </c>
      <c r="F186" s="74" t="s">
        <v>1971</v>
      </c>
      <c r="G186" s="12">
        <v>44532</v>
      </c>
      <c r="H186" s="75" t="s">
        <v>3065</v>
      </c>
      <c r="I186" s="15">
        <v>80</v>
      </c>
      <c r="J186" s="15">
        <v>54</v>
      </c>
      <c r="K186" s="15">
        <v>35</v>
      </c>
      <c r="L186" s="15">
        <v>16</v>
      </c>
      <c r="M186" s="79">
        <v>37.799999999999997</v>
      </c>
      <c r="N186" s="94">
        <v>37.799999999999997</v>
      </c>
      <c r="O186" s="63">
        <v>2530</v>
      </c>
      <c r="P186" s="64">
        <f>Table2245789101123456789101112131415161718192021222324252627282930313233343824445464748495051525362636465666768697034567891011121314[[#This Row],[PEMBULATAN]]*O186</f>
        <v>95634</v>
      </c>
    </row>
    <row r="187" spans="1:16" ht="26.25" customHeight="1" x14ac:dyDescent="0.2">
      <c r="A187" s="13"/>
      <c r="B187" s="73"/>
      <c r="C187" s="71" t="s">
        <v>3400</v>
      </c>
      <c r="D187" s="76" t="s">
        <v>56</v>
      </c>
      <c r="E187" s="12">
        <v>44527</v>
      </c>
      <c r="F187" s="74" t="s">
        <v>1971</v>
      </c>
      <c r="G187" s="12">
        <v>44532</v>
      </c>
      <c r="H187" s="75" t="s">
        <v>3065</v>
      </c>
      <c r="I187" s="15">
        <v>100</v>
      </c>
      <c r="J187" s="15">
        <v>64</v>
      </c>
      <c r="K187" s="15">
        <v>20</v>
      </c>
      <c r="L187" s="15">
        <v>11</v>
      </c>
      <c r="M187" s="79">
        <v>32</v>
      </c>
      <c r="N187" s="94">
        <v>32</v>
      </c>
      <c r="O187" s="63">
        <v>2530</v>
      </c>
      <c r="P187" s="64">
        <f>Table2245789101123456789101112131415161718192021222324252627282930313233343824445464748495051525362636465666768697034567891011121314[[#This Row],[PEMBULATAN]]*O187</f>
        <v>80960</v>
      </c>
    </row>
    <row r="188" spans="1:16" ht="26.25" customHeight="1" x14ac:dyDescent="0.2">
      <c r="A188" s="13"/>
      <c r="B188" s="73"/>
      <c r="C188" s="71" t="s">
        <v>3401</v>
      </c>
      <c r="D188" s="76" t="s">
        <v>56</v>
      </c>
      <c r="E188" s="12">
        <v>44527</v>
      </c>
      <c r="F188" s="74" t="s">
        <v>1971</v>
      </c>
      <c r="G188" s="12">
        <v>44532</v>
      </c>
      <c r="H188" s="75" t="s">
        <v>3065</v>
      </c>
      <c r="I188" s="15">
        <v>74</v>
      </c>
      <c r="J188" s="15">
        <v>47</v>
      </c>
      <c r="K188" s="15">
        <v>22</v>
      </c>
      <c r="L188" s="15">
        <v>7</v>
      </c>
      <c r="M188" s="79">
        <v>19.129000000000001</v>
      </c>
      <c r="N188" s="94">
        <v>19.129000000000001</v>
      </c>
      <c r="O188" s="63">
        <v>2530</v>
      </c>
      <c r="P188" s="64">
        <f>Table2245789101123456789101112131415161718192021222324252627282930313233343824445464748495051525362636465666768697034567891011121314[[#This Row],[PEMBULATAN]]*O188</f>
        <v>48396.37</v>
      </c>
    </row>
    <row r="189" spans="1:16" ht="26.25" customHeight="1" x14ac:dyDescent="0.2">
      <c r="A189" s="13"/>
      <c r="B189" s="73"/>
      <c r="C189" s="71" t="s">
        <v>3402</v>
      </c>
      <c r="D189" s="76" t="s">
        <v>56</v>
      </c>
      <c r="E189" s="12">
        <v>44527</v>
      </c>
      <c r="F189" s="74" t="s">
        <v>1971</v>
      </c>
      <c r="G189" s="12">
        <v>44532</v>
      </c>
      <c r="H189" s="75" t="s">
        <v>3065</v>
      </c>
      <c r="I189" s="15">
        <v>60</v>
      </c>
      <c r="J189" s="15">
        <v>47</v>
      </c>
      <c r="K189" s="15">
        <v>20</v>
      </c>
      <c r="L189" s="15">
        <v>4</v>
      </c>
      <c r="M189" s="79">
        <v>14.1</v>
      </c>
      <c r="N189" s="94">
        <v>14.1</v>
      </c>
      <c r="O189" s="63">
        <v>2530</v>
      </c>
      <c r="P189" s="64">
        <f>Table2245789101123456789101112131415161718192021222324252627282930313233343824445464748495051525362636465666768697034567891011121314[[#This Row],[PEMBULATAN]]*O189</f>
        <v>35673</v>
      </c>
    </row>
    <row r="190" spans="1:16" ht="26.25" customHeight="1" x14ac:dyDescent="0.2">
      <c r="A190" s="13"/>
      <c r="B190" s="73"/>
      <c r="C190" s="71" t="s">
        <v>3403</v>
      </c>
      <c r="D190" s="76" t="s">
        <v>56</v>
      </c>
      <c r="E190" s="12">
        <v>44527</v>
      </c>
      <c r="F190" s="74" t="s">
        <v>1971</v>
      </c>
      <c r="G190" s="12">
        <v>44532</v>
      </c>
      <c r="H190" s="75" t="s">
        <v>3065</v>
      </c>
      <c r="I190" s="15">
        <v>65</v>
      </c>
      <c r="J190" s="15">
        <v>45</v>
      </c>
      <c r="K190" s="15">
        <v>20</v>
      </c>
      <c r="L190" s="15">
        <v>8</v>
      </c>
      <c r="M190" s="79">
        <v>14.625</v>
      </c>
      <c r="N190" s="94">
        <v>14.625</v>
      </c>
      <c r="O190" s="63">
        <v>2530</v>
      </c>
      <c r="P190" s="64">
        <f>Table2245789101123456789101112131415161718192021222324252627282930313233343824445464748495051525362636465666768697034567891011121314[[#This Row],[PEMBULATAN]]*O190</f>
        <v>37001.25</v>
      </c>
    </row>
    <row r="191" spans="1:16" ht="26.25" customHeight="1" x14ac:dyDescent="0.2">
      <c r="A191" s="13"/>
      <c r="B191" s="73"/>
      <c r="C191" s="71" t="s">
        <v>3404</v>
      </c>
      <c r="D191" s="76" t="s">
        <v>56</v>
      </c>
      <c r="E191" s="12">
        <v>44527</v>
      </c>
      <c r="F191" s="74" t="s">
        <v>1971</v>
      </c>
      <c r="G191" s="12">
        <v>44532</v>
      </c>
      <c r="H191" s="75" t="s">
        <v>3065</v>
      </c>
      <c r="I191" s="15">
        <v>82</v>
      </c>
      <c r="J191" s="15">
        <v>60</v>
      </c>
      <c r="K191" s="15">
        <v>17</v>
      </c>
      <c r="L191" s="15">
        <v>6</v>
      </c>
      <c r="M191" s="79">
        <v>20.91</v>
      </c>
      <c r="N191" s="94">
        <v>20.91</v>
      </c>
      <c r="O191" s="63">
        <v>2530</v>
      </c>
      <c r="P191" s="64">
        <f>Table2245789101123456789101112131415161718192021222324252627282930313233343824445464748495051525362636465666768697034567891011121314[[#This Row],[PEMBULATAN]]*O191</f>
        <v>52902.3</v>
      </c>
    </row>
    <row r="192" spans="1:16" ht="26.25" customHeight="1" x14ac:dyDescent="0.2">
      <c r="A192" s="13"/>
      <c r="B192" s="73"/>
      <c r="C192" s="71" t="s">
        <v>3405</v>
      </c>
      <c r="D192" s="76" t="s">
        <v>56</v>
      </c>
      <c r="E192" s="12">
        <v>44527</v>
      </c>
      <c r="F192" s="74" t="s">
        <v>1971</v>
      </c>
      <c r="G192" s="12">
        <v>44532</v>
      </c>
      <c r="H192" s="75" t="s">
        <v>3065</v>
      </c>
      <c r="I192" s="15">
        <v>95</v>
      </c>
      <c r="J192" s="15">
        <v>55</v>
      </c>
      <c r="K192" s="15">
        <v>38</v>
      </c>
      <c r="L192" s="15">
        <v>18</v>
      </c>
      <c r="M192" s="79">
        <v>49.637500000000003</v>
      </c>
      <c r="N192" s="94">
        <v>49.637500000000003</v>
      </c>
      <c r="O192" s="63">
        <v>2530</v>
      </c>
      <c r="P192" s="64">
        <f>Table2245789101123456789101112131415161718192021222324252627282930313233343824445464748495051525362636465666768697034567891011121314[[#This Row],[PEMBULATAN]]*O192</f>
        <v>125582.875</v>
      </c>
    </row>
    <row r="193" spans="1:16" ht="26.25" customHeight="1" x14ac:dyDescent="0.2">
      <c r="A193" s="13"/>
      <c r="B193" s="73"/>
      <c r="C193" s="71" t="s">
        <v>3406</v>
      </c>
      <c r="D193" s="76" t="s">
        <v>56</v>
      </c>
      <c r="E193" s="12">
        <v>44527</v>
      </c>
      <c r="F193" s="74" t="s">
        <v>1971</v>
      </c>
      <c r="G193" s="12">
        <v>44532</v>
      </c>
      <c r="H193" s="75" t="s">
        <v>3065</v>
      </c>
      <c r="I193" s="15">
        <v>54</v>
      </c>
      <c r="J193" s="15">
        <v>46</v>
      </c>
      <c r="K193" s="15">
        <v>16</v>
      </c>
      <c r="L193" s="15">
        <v>9</v>
      </c>
      <c r="M193" s="79">
        <v>9.9359999999999999</v>
      </c>
      <c r="N193" s="94">
        <v>9.9359999999999999</v>
      </c>
      <c r="O193" s="63">
        <v>2530</v>
      </c>
      <c r="P193" s="64">
        <f>Table2245789101123456789101112131415161718192021222324252627282930313233343824445464748495051525362636465666768697034567891011121314[[#This Row],[PEMBULATAN]]*O193</f>
        <v>25138.079999999998</v>
      </c>
    </row>
    <row r="194" spans="1:16" ht="26.25" customHeight="1" x14ac:dyDescent="0.2">
      <c r="A194" s="13"/>
      <c r="B194" s="73"/>
      <c r="C194" s="71" t="s">
        <v>3407</v>
      </c>
      <c r="D194" s="76" t="s">
        <v>56</v>
      </c>
      <c r="E194" s="12">
        <v>44527</v>
      </c>
      <c r="F194" s="74" t="s">
        <v>1971</v>
      </c>
      <c r="G194" s="12">
        <v>44532</v>
      </c>
      <c r="H194" s="75" t="s">
        <v>3065</v>
      </c>
      <c r="I194" s="15">
        <v>65</v>
      </c>
      <c r="J194" s="15">
        <v>33</v>
      </c>
      <c r="K194" s="15">
        <v>18</v>
      </c>
      <c r="L194" s="15">
        <v>6</v>
      </c>
      <c r="M194" s="79">
        <v>9.6524999999999999</v>
      </c>
      <c r="N194" s="94">
        <v>9.6524999999999999</v>
      </c>
      <c r="O194" s="63">
        <v>2530</v>
      </c>
      <c r="P194" s="64">
        <f>Table2245789101123456789101112131415161718192021222324252627282930313233343824445464748495051525362636465666768697034567891011121314[[#This Row],[PEMBULATAN]]*O194</f>
        <v>24420.825000000001</v>
      </c>
    </row>
    <row r="195" spans="1:16" ht="26.25" customHeight="1" x14ac:dyDescent="0.2">
      <c r="A195" s="13"/>
      <c r="B195" s="73"/>
      <c r="C195" s="71" t="s">
        <v>3408</v>
      </c>
      <c r="D195" s="76" t="s">
        <v>56</v>
      </c>
      <c r="E195" s="12">
        <v>44527</v>
      </c>
      <c r="F195" s="74" t="s">
        <v>1971</v>
      </c>
      <c r="G195" s="12">
        <v>44532</v>
      </c>
      <c r="H195" s="75" t="s">
        <v>3065</v>
      </c>
      <c r="I195" s="15">
        <v>107</v>
      </c>
      <c r="J195" s="15">
        <v>58</v>
      </c>
      <c r="K195" s="15">
        <v>27</v>
      </c>
      <c r="L195" s="15">
        <v>15</v>
      </c>
      <c r="M195" s="79">
        <v>41.890500000000003</v>
      </c>
      <c r="N195" s="94">
        <v>41.890500000000003</v>
      </c>
      <c r="O195" s="63">
        <v>2530</v>
      </c>
      <c r="P195" s="64">
        <f>Table2245789101123456789101112131415161718192021222324252627282930313233343824445464748495051525362636465666768697034567891011121314[[#This Row],[PEMBULATAN]]*O195</f>
        <v>105982.96500000001</v>
      </c>
    </row>
    <row r="196" spans="1:16" ht="26.25" customHeight="1" x14ac:dyDescent="0.2">
      <c r="A196" s="13"/>
      <c r="B196" s="73"/>
      <c r="C196" s="71" t="s">
        <v>3409</v>
      </c>
      <c r="D196" s="76" t="s">
        <v>56</v>
      </c>
      <c r="E196" s="12">
        <v>44527</v>
      </c>
      <c r="F196" s="74" t="s">
        <v>1971</v>
      </c>
      <c r="G196" s="12">
        <v>44532</v>
      </c>
      <c r="H196" s="75" t="s">
        <v>3065</v>
      </c>
      <c r="I196" s="15">
        <v>75</v>
      </c>
      <c r="J196" s="15">
        <v>58</v>
      </c>
      <c r="K196" s="15">
        <v>28</v>
      </c>
      <c r="L196" s="15">
        <v>11</v>
      </c>
      <c r="M196" s="79">
        <v>30.45</v>
      </c>
      <c r="N196" s="94">
        <v>31</v>
      </c>
      <c r="O196" s="63">
        <v>2530</v>
      </c>
      <c r="P196" s="64">
        <f>Table2245789101123456789101112131415161718192021222324252627282930313233343824445464748495051525362636465666768697034567891011121314[[#This Row],[PEMBULATAN]]*O196</f>
        <v>78430</v>
      </c>
    </row>
    <row r="197" spans="1:16" ht="26.25" customHeight="1" x14ac:dyDescent="0.2">
      <c r="A197" s="13"/>
      <c r="B197" s="73"/>
      <c r="C197" s="71" t="s">
        <v>3410</v>
      </c>
      <c r="D197" s="76" t="s">
        <v>56</v>
      </c>
      <c r="E197" s="12">
        <v>44527</v>
      </c>
      <c r="F197" s="74" t="s">
        <v>1971</v>
      </c>
      <c r="G197" s="12">
        <v>44532</v>
      </c>
      <c r="H197" s="75" t="s">
        <v>3065</v>
      </c>
      <c r="I197" s="15">
        <v>95</v>
      </c>
      <c r="J197" s="15">
        <v>52</v>
      </c>
      <c r="K197" s="15">
        <v>33</v>
      </c>
      <c r="L197" s="15">
        <v>23</v>
      </c>
      <c r="M197" s="79">
        <v>40.755000000000003</v>
      </c>
      <c r="N197" s="94">
        <v>40.755000000000003</v>
      </c>
      <c r="O197" s="63">
        <v>2530</v>
      </c>
      <c r="P197" s="64">
        <f>Table2245789101123456789101112131415161718192021222324252627282930313233343824445464748495051525362636465666768697034567891011121314[[#This Row],[PEMBULATAN]]*O197</f>
        <v>103110.15000000001</v>
      </c>
    </row>
    <row r="198" spans="1:16" ht="26.25" customHeight="1" x14ac:dyDescent="0.2">
      <c r="A198" s="13"/>
      <c r="B198" s="73"/>
      <c r="C198" s="71" t="s">
        <v>3411</v>
      </c>
      <c r="D198" s="76" t="s">
        <v>56</v>
      </c>
      <c r="E198" s="12">
        <v>44527</v>
      </c>
      <c r="F198" s="74" t="s">
        <v>1971</v>
      </c>
      <c r="G198" s="12">
        <v>44532</v>
      </c>
      <c r="H198" s="75" t="s">
        <v>3065</v>
      </c>
      <c r="I198" s="15">
        <v>106</v>
      </c>
      <c r="J198" s="15">
        <v>55</v>
      </c>
      <c r="K198" s="15">
        <v>34</v>
      </c>
      <c r="L198" s="15">
        <v>25</v>
      </c>
      <c r="M198" s="79">
        <v>49.555</v>
      </c>
      <c r="N198" s="94">
        <v>49.555</v>
      </c>
      <c r="O198" s="63">
        <v>2530</v>
      </c>
      <c r="P198" s="64">
        <f>Table2245789101123456789101112131415161718192021222324252627282930313233343824445464748495051525362636465666768697034567891011121314[[#This Row],[PEMBULATAN]]*O198</f>
        <v>125374.15</v>
      </c>
    </row>
    <row r="199" spans="1:16" ht="26.25" customHeight="1" x14ac:dyDescent="0.2">
      <c r="A199" s="13"/>
      <c r="B199" s="73"/>
      <c r="C199" s="71" t="s">
        <v>3412</v>
      </c>
      <c r="D199" s="76" t="s">
        <v>56</v>
      </c>
      <c r="E199" s="12">
        <v>44527</v>
      </c>
      <c r="F199" s="74" t="s">
        <v>1971</v>
      </c>
      <c r="G199" s="12">
        <v>44532</v>
      </c>
      <c r="H199" s="75" t="s">
        <v>3065</v>
      </c>
      <c r="I199" s="15">
        <v>94</v>
      </c>
      <c r="J199" s="15">
        <v>46</v>
      </c>
      <c r="K199" s="15">
        <v>35</v>
      </c>
      <c r="L199" s="15">
        <v>30</v>
      </c>
      <c r="M199" s="79">
        <v>37.835000000000001</v>
      </c>
      <c r="N199" s="94">
        <v>37.835000000000001</v>
      </c>
      <c r="O199" s="63">
        <v>2530</v>
      </c>
      <c r="P199" s="64">
        <f>Table2245789101123456789101112131415161718192021222324252627282930313233343824445464748495051525362636465666768697034567891011121314[[#This Row],[PEMBULATAN]]*O199</f>
        <v>95722.55</v>
      </c>
    </row>
    <row r="200" spans="1:16" ht="26.25" customHeight="1" x14ac:dyDescent="0.2">
      <c r="A200" s="13"/>
      <c r="B200" s="73"/>
      <c r="C200" s="71" t="s">
        <v>3413</v>
      </c>
      <c r="D200" s="76" t="s">
        <v>56</v>
      </c>
      <c r="E200" s="12">
        <v>44527</v>
      </c>
      <c r="F200" s="74" t="s">
        <v>1971</v>
      </c>
      <c r="G200" s="12">
        <v>44532</v>
      </c>
      <c r="H200" s="75" t="s">
        <v>3065</v>
      </c>
      <c r="I200" s="15">
        <v>87</v>
      </c>
      <c r="J200" s="15">
        <v>57</v>
      </c>
      <c r="K200" s="15">
        <v>38</v>
      </c>
      <c r="L200" s="15">
        <v>23</v>
      </c>
      <c r="M200" s="79">
        <v>47.110500000000002</v>
      </c>
      <c r="N200" s="94">
        <v>47.110500000000002</v>
      </c>
      <c r="O200" s="63">
        <v>2530</v>
      </c>
      <c r="P200" s="64">
        <f>Table2245789101123456789101112131415161718192021222324252627282930313233343824445464748495051525362636465666768697034567891011121314[[#This Row],[PEMBULATAN]]*O200</f>
        <v>119189.565</v>
      </c>
    </row>
    <row r="201" spans="1:16" ht="26.25" customHeight="1" x14ac:dyDescent="0.2">
      <c r="A201" s="13"/>
      <c r="B201" s="73"/>
      <c r="C201" s="71" t="s">
        <v>3414</v>
      </c>
      <c r="D201" s="76" t="s">
        <v>56</v>
      </c>
      <c r="E201" s="12">
        <v>44527</v>
      </c>
      <c r="F201" s="74" t="s">
        <v>1971</v>
      </c>
      <c r="G201" s="12">
        <v>44532</v>
      </c>
      <c r="H201" s="75" t="s">
        <v>3065</v>
      </c>
      <c r="I201" s="15">
        <v>78</v>
      </c>
      <c r="J201" s="15">
        <v>52</v>
      </c>
      <c r="K201" s="15">
        <v>5</v>
      </c>
      <c r="L201" s="15">
        <v>3</v>
      </c>
      <c r="M201" s="79">
        <v>5.07</v>
      </c>
      <c r="N201" s="94">
        <v>5.07</v>
      </c>
      <c r="O201" s="63">
        <v>2530</v>
      </c>
      <c r="P201" s="64">
        <f>Table2245789101123456789101112131415161718192021222324252627282930313233343824445464748495051525362636465666768697034567891011121314[[#This Row],[PEMBULATAN]]*O201</f>
        <v>12827.1</v>
      </c>
    </row>
    <row r="202" spans="1:16" ht="26.25" customHeight="1" x14ac:dyDescent="0.2">
      <c r="A202" s="13"/>
      <c r="B202" s="96"/>
      <c r="C202" s="71" t="s">
        <v>3415</v>
      </c>
      <c r="D202" s="76" t="s">
        <v>56</v>
      </c>
      <c r="E202" s="12">
        <v>44527</v>
      </c>
      <c r="F202" s="74" t="s">
        <v>1971</v>
      </c>
      <c r="G202" s="12">
        <v>44532</v>
      </c>
      <c r="H202" s="75" t="s">
        <v>3065</v>
      </c>
      <c r="I202" s="15">
        <v>52</v>
      </c>
      <c r="J202" s="15">
        <v>36</v>
      </c>
      <c r="K202" s="15">
        <v>32</v>
      </c>
      <c r="L202" s="15">
        <v>20</v>
      </c>
      <c r="M202" s="79">
        <v>14.976000000000001</v>
      </c>
      <c r="N202" s="94">
        <v>20</v>
      </c>
      <c r="O202" s="63">
        <v>2530</v>
      </c>
      <c r="P202" s="64">
        <f>Table2245789101123456789101112131415161718192021222324252627282930313233343824445464748495051525362636465666768697034567891011121314[[#This Row],[PEMBULATAN]]*O202</f>
        <v>50600</v>
      </c>
    </row>
    <row r="203" spans="1:16" ht="26.25" customHeight="1" x14ac:dyDescent="0.2">
      <c r="A203" s="13"/>
      <c r="B203" s="73" t="s">
        <v>3416</v>
      </c>
      <c r="C203" s="71" t="s">
        <v>3417</v>
      </c>
      <c r="D203" s="76" t="s">
        <v>56</v>
      </c>
      <c r="E203" s="12">
        <v>44527</v>
      </c>
      <c r="F203" s="74" t="s">
        <v>1971</v>
      </c>
      <c r="G203" s="12">
        <v>44532</v>
      </c>
      <c r="H203" s="75" t="s">
        <v>3065</v>
      </c>
      <c r="I203" s="15">
        <v>76</v>
      </c>
      <c r="J203" s="15">
        <v>55</v>
      </c>
      <c r="K203" s="15">
        <v>21</v>
      </c>
      <c r="L203" s="15">
        <v>15</v>
      </c>
      <c r="M203" s="79">
        <v>21.945</v>
      </c>
      <c r="N203" s="94">
        <v>21.945</v>
      </c>
      <c r="O203" s="63">
        <v>2530</v>
      </c>
      <c r="P203" s="64">
        <f>Table2245789101123456789101112131415161718192021222324252627282930313233343824445464748495051525362636465666768697034567891011121314[[#This Row],[PEMBULATAN]]*O203</f>
        <v>55520.85</v>
      </c>
    </row>
    <row r="204" spans="1:16" ht="26.25" customHeight="1" x14ac:dyDescent="0.2">
      <c r="A204" s="13"/>
      <c r="B204" s="73"/>
      <c r="C204" s="71" t="s">
        <v>3418</v>
      </c>
      <c r="D204" s="76" t="s">
        <v>56</v>
      </c>
      <c r="E204" s="12">
        <v>44527</v>
      </c>
      <c r="F204" s="74" t="s">
        <v>1971</v>
      </c>
      <c r="G204" s="12">
        <v>44532</v>
      </c>
      <c r="H204" s="75" t="s">
        <v>3065</v>
      </c>
      <c r="I204" s="15">
        <v>47</v>
      </c>
      <c r="J204" s="15">
        <v>70</v>
      </c>
      <c r="K204" s="15">
        <v>26</v>
      </c>
      <c r="L204" s="15">
        <v>4</v>
      </c>
      <c r="M204" s="79">
        <v>21.385000000000002</v>
      </c>
      <c r="N204" s="94">
        <v>22</v>
      </c>
      <c r="O204" s="63">
        <v>2530</v>
      </c>
      <c r="P204" s="64">
        <f>Table2245789101123456789101112131415161718192021222324252627282930313233343824445464748495051525362636465666768697034567891011121314[[#This Row],[PEMBULATAN]]*O204</f>
        <v>55660</v>
      </c>
    </row>
    <row r="205" spans="1:16" ht="26.25" customHeight="1" x14ac:dyDescent="0.2">
      <c r="A205" s="13"/>
      <c r="B205" s="73"/>
      <c r="C205" s="71" t="s">
        <v>3419</v>
      </c>
      <c r="D205" s="76" t="s">
        <v>56</v>
      </c>
      <c r="E205" s="12">
        <v>44527</v>
      </c>
      <c r="F205" s="74" t="s">
        <v>1971</v>
      </c>
      <c r="G205" s="12">
        <v>44532</v>
      </c>
      <c r="H205" s="75" t="s">
        <v>3065</v>
      </c>
      <c r="I205" s="15">
        <v>60</v>
      </c>
      <c r="J205" s="15">
        <v>40</v>
      </c>
      <c r="K205" s="15">
        <v>20</v>
      </c>
      <c r="L205" s="15">
        <v>2</v>
      </c>
      <c r="M205" s="79">
        <v>12</v>
      </c>
      <c r="N205" s="94">
        <v>12</v>
      </c>
      <c r="O205" s="63">
        <v>2530</v>
      </c>
      <c r="P205" s="64">
        <f>Table2245789101123456789101112131415161718192021222324252627282930313233343824445464748495051525362636465666768697034567891011121314[[#This Row],[PEMBULATAN]]*O205</f>
        <v>30360</v>
      </c>
    </row>
    <row r="206" spans="1:16" ht="26.25" customHeight="1" x14ac:dyDescent="0.2">
      <c r="A206" s="13"/>
      <c r="B206" s="73"/>
      <c r="C206" s="71" t="s">
        <v>3420</v>
      </c>
      <c r="D206" s="76" t="s">
        <v>56</v>
      </c>
      <c r="E206" s="12">
        <v>44527</v>
      </c>
      <c r="F206" s="74" t="s">
        <v>1971</v>
      </c>
      <c r="G206" s="12">
        <v>44532</v>
      </c>
      <c r="H206" s="75" t="s">
        <v>3065</v>
      </c>
      <c r="I206" s="15">
        <v>86</v>
      </c>
      <c r="J206" s="15">
        <v>52</v>
      </c>
      <c r="K206" s="15">
        <v>15</v>
      </c>
      <c r="L206" s="15">
        <v>10</v>
      </c>
      <c r="M206" s="79">
        <v>16.77</v>
      </c>
      <c r="N206" s="94">
        <v>16.77</v>
      </c>
      <c r="O206" s="63">
        <v>2530</v>
      </c>
      <c r="P206" s="64">
        <f>Table2245789101123456789101112131415161718192021222324252627282930313233343824445464748495051525362636465666768697034567891011121314[[#This Row],[PEMBULATAN]]*O206</f>
        <v>42428.1</v>
      </c>
    </row>
    <row r="207" spans="1:16" ht="26.25" customHeight="1" x14ac:dyDescent="0.2">
      <c r="A207" s="13"/>
      <c r="B207" s="73"/>
      <c r="C207" s="71" t="s">
        <v>3421</v>
      </c>
      <c r="D207" s="76" t="s">
        <v>56</v>
      </c>
      <c r="E207" s="12">
        <v>44527</v>
      </c>
      <c r="F207" s="74" t="s">
        <v>1971</v>
      </c>
      <c r="G207" s="12">
        <v>44532</v>
      </c>
      <c r="H207" s="75" t="s">
        <v>3065</v>
      </c>
      <c r="I207" s="15">
        <v>28</v>
      </c>
      <c r="J207" s="15">
        <v>20</v>
      </c>
      <c r="K207" s="15">
        <v>10</v>
      </c>
      <c r="L207" s="15">
        <v>1</v>
      </c>
      <c r="M207" s="79">
        <v>1.4</v>
      </c>
      <c r="N207" s="94">
        <v>2</v>
      </c>
      <c r="O207" s="63">
        <v>2530</v>
      </c>
      <c r="P207" s="64">
        <f>Table2245789101123456789101112131415161718192021222324252627282930313233343824445464748495051525362636465666768697034567891011121314[[#This Row],[PEMBULATAN]]*O207</f>
        <v>5060</v>
      </c>
    </row>
    <row r="208" spans="1:16" ht="26.25" customHeight="1" x14ac:dyDescent="0.2">
      <c r="A208" s="13"/>
      <c r="B208" s="96"/>
      <c r="C208" s="71" t="s">
        <v>3422</v>
      </c>
      <c r="D208" s="76" t="s">
        <v>56</v>
      </c>
      <c r="E208" s="12">
        <v>44527</v>
      </c>
      <c r="F208" s="74" t="s">
        <v>1971</v>
      </c>
      <c r="G208" s="12">
        <v>44532</v>
      </c>
      <c r="H208" s="75" t="s">
        <v>3065</v>
      </c>
      <c r="I208" s="15">
        <v>77</v>
      </c>
      <c r="J208" s="15">
        <v>51</v>
      </c>
      <c r="K208" s="15">
        <v>34</v>
      </c>
      <c r="L208" s="15">
        <v>20</v>
      </c>
      <c r="M208" s="79">
        <v>33.3795</v>
      </c>
      <c r="N208" s="94">
        <v>34</v>
      </c>
      <c r="O208" s="63">
        <v>2530</v>
      </c>
      <c r="P208" s="64">
        <f>Table2245789101123456789101112131415161718192021222324252627282930313233343824445464748495051525362636465666768697034567891011121314[[#This Row],[PEMBULATAN]]*O208</f>
        <v>86020</v>
      </c>
    </row>
    <row r="209" spans="1:16" ht="26.25" customHeight="1" x14ac:dyDescent="0.2">
      <c r="A209" s="13"/>
      <c r="B209" s="73" t="s">
        <v>3423</v>
      </c>
      <c r="C209" s="71" t="s">
        <v>3424</v>
      </c>
      <c r="D209" s="76" t="s">
        <v>56</v>
      </c>
      <c r="E209" s="12">
        <v>44527</v>
      </c>
      <c r="F209" s="74" t="s">
        <v>1971</v>
      </c>
      <c r="G209" s="12">
        <v>44532</v>
      </c>
      <c r="H209" s="75" t="s">
        <v>3065</v>
      </c>
      <c r="I209" s="15">
        <v>62</v>
      </c>
      <c r="J209" s="15">
        <v>42</v>
      </c>
      <c r="K209" s="15">
        <v>75</v>
      </c>
      <c r="L209" s="15">
        <v>31</v>
      </c>
      <c r="M209" s="79">
        <v>48.825000000000003</v>
      </c>
      <c r="N209" s="94">
        <v>48.825000000000003</v>
      </c>
      <c r="O209" s="63">
        <v>2530</v>
      </c>
      <c r="P209" s="64">
        <f>Table2245789101123456789101112131415161718192021222324252627282930313233343824445464748495051525362636465666768697034567891011121314[[#This Row],[PEMBULATAN]]*O209</f>
        <v>123527.25</v>
      </c>
    </row>
    <row r="210" spans="1:16" ht="26.25" customHeight="1" x14ac:dyDescent="0.2">
      <c r="A210" s="13"/>
      <c r="B210" s="73"/>
      <c r="C210" s="71" t="s">
        <v>3425</v>
      </c>
      <c r="D210" s="76" t="s">
        <v>56</v>
      </c>
      <c r="E210" s="12">
        <v>44527</v>
      </c>
      <c r="F210" s="74" t="s">
        <v>1971</v>
      </c>
      <c r="G210" s="12">
        <v>44532</v>
      </c>
      <c r="H210" s="75" t="s">
        <v>3065</v>
      </c>
      <c r="I210" s="15">
        <v>62</v>
      </c>
      <c r="J210" s="15">
        <v>42</v>
      </c>
      <c r="K210" s="15">
        <v>75</v>
      </c>
      <c r="L210" s="15">
        <v>31</v>
      </c>
      <c r="M210" s="79">
        <v>48.825000000000003</v>
      </c>
      <c r="N210" s="94">
        <v>48.825000000000003</v>
      </c>
      <c r="O210" s="63">
        <v>2530</v>
      </c>
      <c r="P210" s="64">
        <f>Table2245789101123456789101112131415161718192021222324252627282930313233343824445464748495051525362636465666768697034567891011121314[[#This Row],[PEMBULATAN]]*O210</f>
        <v>123527.25</v>
      </c>
    </row>
    <row r="211" spans="1:16" ht="26.25" customHeight="1" x14ac:dyDescent="0.2">
      <c r="A211" s="13"/>
      <c r="B211" s="73"/>
      <c r="C211" s="71" t="s">
        <v>3426</v>
      </c>
      <c r="D211" s="76" t="s">
        <v>56</v>
      </c>
      <c r="E211" s="12">
        <v>44527</v>
      </c>
      <c r="F211" s="74" t="s">
        <v>1971</v>
      </c>
      <c r="G211" s="12">
        <v>44532</v>
      </c>
      <c r="H211" s="75" t="s">
        <v>3065</v>
      </c>
      <c r="I211" s="15">
        <v>62</v>
      </c>
      <c r="J211" s="15">
        <v>42</v>
      </c>
      <c r="K211" s="15">
        <v>75</v>
      </c>
      <c r="L211" s="15">
        <v>31</v>
      </c>
      <c r="M211" s="79">
        <v>48.825000000000003</v>
      </c>
      <c r="N211" s="94">
        <v>48.825000000000003</v>
      </c>
      <c r="O211" s="63">
        <v>2530</v>
      </c>
      <c r="P211" s="64">
        <f>Table2245789101123456789101112131415161718192021222324252627282930313233343824445464748495051525362636465666768697034567891011121314[[#This Row],[PEMBULATAN]]*O211</f>
        <v>123527.25</v>
      </c>
    </row>
    <row r="212" spans="1:16" ht="26.25" customHeight="1" x14ac:dyDescent="0.2">
      <c r="A212" s="13"/>
      <c r="B212" s="73"/>
      <c r="C212" s="71" t="s">
        <v>3427</v>
      </c>
      <c r="D212" s="76" t="s">
        <v>56</v>
      </c>
      <c r="E212" s="12">
        <v>44527</v>
      </c>
      <c r="F212" s="74" t="s">
        <v>1971</v>
      </c>
      <c r="G212" s="12">
        <v>44532</v>
      </c>
      <c r="H212" s="75" t="s">
        <v>3065</v>
      </c>
      <c r="I212" s="15">
        <v>62</v>
      </c>
      <c r="J212" s="15">
        <v>42</v>
      </c>
      <c r="K212" s="15">
        <v>75</v>
      </c>
      <c r="L212" s="15">
        <v>31</v>
      </c>
      <c r="M212" s="79">
        <v>48.825000000000003</v>
      </c>
      <c r="N212" s="94">
        <v>48.825000000000003</v>
      </c>
      <c r="O212" s="63">
        <v>2530</v>
      </c>
      <c r="P212" s="64">
        <f>Table2245789101123456789101112131415161718192021222324252627282930313233343824445464748495051525362636465666768697034567891011121314[[#This Row],[PEMBULATAN]]*O212</f>
        <v>123527.25</v>
      </c>
    </row>
    <row r="213" spans="1:16" ht="26.25" customHeight="1" x14ac:dyDescent="0.2">
      <c r="A213" s="13"/>
      <c r="B213" s="73"/>
      <c r="C213" s="71" t="s">
        <v>3428</v>
      </c>
      <c r="D213" s="76" t="s">
        <v>56</v>
      </c>
      <c r="E213" s="12">
        <v>44527</v>
      </c>
      <c r="F213" s="74" t="s">
        <v>1971</v>
      </c>
      <c r="G213" s="12">
        <v>44532</v>
      </c>
      <c r="H213" s="75" t="s">
        <v>3065</v>
      </c>
      <c r="I213" s="15">
        <v>62</v>
      </c>
      <c r="J213" s="15">
        <v>42</v>
      </c>
      <c r="K213" s="15">
        <v>75</v>
      </c>
      <c r="L213" s="15">
        <v>31</v>
      </c>
      <c r="M213" s="79">
        <v>48.825000000000003</v>
      </c>
      <c r="N213" s="94">
        <v>48.825000000000003</v>
      </c>
      <c r="O213" s="63">
        <v>2530</v>
      </c>
      <c r="P213" s="64">
        <f>Table2245789101123456789101112131415161718192021222324252627282930313233343824445464748495051525362636465666768697034567891011121314[[#This Row],[PEMBULATAN]]*O213</f>
        <v>123527.25</v>
      </c>
    </row>
    <row r="214" spans="1:16" ht="26.25" customHeight="1" x14ac:dyDescent="0.2">
      <c r="A214" s="13"/>
      <c r="B214" s="73"/>
      <c r="C214" s="71" t="s">
        <v>3429</v>
      </c>
      <c r="D214" s="76" t="s">
        <v>56</v>
      </c>
      <c r="E214" s="12">
        <v>44527</v>
      </c>
      <c r="F214" s="74" t="s">
        <v>1971</v>
      </c>
      <c r="G214" s="12">
        <v>44532</v>
      </c>
      <c r="H214" s="75" t="s">
        <v>3065</v>
      </c>
      <c r="I214" s="15">
        <v>41</v>
      </c>
      <c r="J214" s="15">
        <v>40</v>
      </c>
      <c r="K214" s="15">
        <v>27</v>
      </c>
      <c r="L214" s="15">
        <v>4</v>
      </c>
      <c r="M214" s="79">
        <v>11.07</v>
      </c>
      <c r="N214" s="94">
        <v>11.07</v>
      </c>
      <c r="O214" s="63">
        <v>2530</v>
      </c>
      <c r="P214" s="64">
        <f>Table2245789101123456789101112131415161718192021222324252627282930313233343824445464748495051525362636465666768697034567891011121314[[#This Row],[PEMBULATAN]]*O214</f>
        <v>28007.100000000002</v>
      </c>
    </row>
    <row r="215" spans="1:16" ht="26.25" customHeight="1" x14ac:dyDescent="0.2">
      <c r="A215" s="13"/>
      <c r="B215" s="73"/>
      <c r="C215" s="71" t="s">
        <v>3430</v>
      </c>
      <c r="D215" s="76" t="s">
        <v>56</v>
      </c>
      <c r="E215" s="12">
        <v>44527</v>
      </c>
      <c r="F215" s="74" t="s">
        <v>1971</v>
      </c>
      <c r="G215" s="12">
        <v>44532</v>
      </c>
      <c r="H215" s="75" t="s">
        <v>3065</v>
      </c>
      <c r="I215" s="15">
        <v>50</v>
      </c>
      <c r="J215" s="15">
        <v>40</v>
      </c>
      <c r="K215" s="15">
        <v>40</v>
      </c>
      <c r="L215" s="15">
        <v>4</v>
      </c>
      <c r="M215" s="79">
        <v>20</v>
      </c>
      <c r="N215" s="94">
        <v>20</v>
      </c>
      <c r="O215" s="63">
        <v>2530</v>
      </c>
      <c r="P215" s="64">
        <f>Table2245789101123456789101112131415161718192021222324252627282930313233343824445464748495051525362636465666768697034567891011121314[[#This Row],[PEMBULATAN]]*O215</f>
        <v>50600</v>
      </c>
    </row>
    <row r="216" spans="1:16" ht="22.5" customHeight="1" x14ac:dyDescent="0.2">
      <c r="A216" s="116" t="s">
        <v>30</v>
      </c>
      <c r="B216" s="117"/>
      <c r="C216" s="117"/>
      <c r="D216" s="117"/>
      <c r="E216" s="117"/>
      <c r="F216" s="117"/>
      <c r="G216" s="117"/>
      <c r="H216" s="117"/>
      <c r="I216" s="117"/>
      <c r="J216" s="117"/>
      <c r="K216" s="117"/>
      <c r="L216" s="118"/>
      <c r="M216" s="77">
        <f>SUBTOTAL(109,Table2245789101123456789101112131415161718192021222324252627282930313233343824445464748495051525362636465666768697034567891011121314[KG VOLUME])</f>
        <v>4548.9592499999972</v>
      </c>
      <c r="N216" s="67">
        <f>SUM(N3:N215)</f>
        <v>4715.191749999999</v>
      </c>
      <c r="O216" s="119">
        <f>SUM(P3:P215)</f>
        <v>11929435.127499999</v>
      </c>
      <c r="P216" s="120"/>
    </row>
    <row r="217" spans="1:16" ht="18" customHeight="1" x14ac:dyDescent="0.2">
      <c r="A217" s="84"/>
      <c r="B217" s="55" t="s">
        <v>42</v>
      </c>
      <c r="C217" s="54"/>
      <c r="D217" s="56" t="s">
        <v>43</v>
      </c>
      <c r="E217" s="84"/>
      <c r="F217" s="84"/>
      <c r="G217" s="84"/>
      <c r="H217" s="84"/>
      <c r="I217" s="84"/>
      <c r="J217" s="84"/>
      <c r="K217" s="84"/>
      <c r="L217" s="84"/>
      <c r="M217" s="85"/>
      <c r="N217" s="86" t="s">
        <v>51</v>
      </c>
      <c r="O217" s="87"/>
      <c r="P217" s="87">
        <f>O216*10%</f>
        <v>1192943.51275</v>
      </c>
    </row>
    <row r="218" spans="1:16" ht="18" customHeight="1" thickBot="1" x14ac:dyDescent="0.25">
      <c r="A218" s="84"/>
      <c r="B218" s="55"/>
      <c r="C218" s="54"/>
      <c r="D218" s="56"/>
      <c r="E218" s="84"/>
      <c r="F218" s="84"/>
      <c r="G218" s="84"/>
      <c r="H218" s="84"/>
      <c r="I218" s="84"/>
      <c r="J218" s="84"/>
      <c r="K218" s="84"/>
      <c r="L218" s="84"/>
      <c r="M218" s="85"/>
      <c r="N218" s="88" t="s">
        <v>52</v>
      </c>
      <c r="O218" s="89"/>
      <c r="P218" s="89">
        <f>O216-P217</f>
        <v>10736491.61475</v>
      </c>
    </row>
    <row r="219" spans="1:16" ht="18" customHeight="1" x14ac:dyDescent="0.2">
      <c r="A219" s="10"/>
      <c r="H219" s="62"/>
      <c r="N219" s="61" t="s">
        <v>31</v>
      </c>
      <c r="P219" s="68">
        <f>P218*1%</f>
        <v>107364.9161475</v>
      </c>
    </row>
    <row r="220" spans="1:16" ht="18" customHeight="1" thickBot="1" x14ac:dyDescent="0.25">
      <c r="A220" s="10"/>
      <c r="H220" s="62"/>
      <c r="N220" s="61" t="s">
        <v>53</v>
      </c>
      <c r="P220" s="70">
        <f>P218*2%</f>
        <v>214729.832295</v>
      </c>
    </row>
    <row r="221" spans="1:16" ht="18" customHeight="1" x14ac:dyDescent="0.2">
      <c r="A221" s="10"/>
      <c r="H221" s="62"/>
      <c r="N221" s="65" t="s">
        <v>32</v>
      </c>
      <c r="O221" s="66"/>
      <c r="P221" s="69">
        <f>P218+P219-P220</f>
        <v>10629126.698602499</v>
      </c>
    </row>
    <row r="223" spans="1:16" x14ac:dyDescent="0.2">
      <c r="A223" s="10"/>
      <c r="H223" s="62"/>
      <c r="P223" s="70"/>
    </row>
    <row r="224" spans="1:16" x14ac:dyDescent="0.2">
      <c r="A224" s="10"/>
      <c r="H224" s="62"/>
      <c r="O224" s="57"/>
      <c r="P224" s="70"/>
    </row>
    <row r="225" spans="1:16" s="3" customFormat="1" x14ac:dyDescent="0.25">
      <c r="A225" s="10"/>
      <c r="B225" s="2"/>
      <c r="C225" s="2"/>
      <c r="E225" s="11"/>
      <c r="H225" s="62"/>
      <c r="N225" s="14"/>
      <c r="O225" s="14"/>
      <c r="P225" s="14"/>
    </row>
    <row r="226" spans="1:16" s="3" customFormat="1" x14ac:dyDescent="0.25">
      <c r="A226" s="10"/>
      <c r="B226" s="2"/>
      <c r="C226" s="2"/>
      <c r="E226" s="11"/>
      <c r="H226" s="62"/>
      <c r="N226" s="14"/>
      <c r="O226" s="14"/>
      <c r="P226" s="14"/>
    </row>
    <row r="227" spans="1:16" s="3" customFormat="1" x14ac:dyDescent="0.25">
      <c r="A227" s="10"/>
      <c r="B227" s="2"/>
      <c r="C227" s="2"/>
      <c r="E227" s="11"/>
      <c r="H227" s="62"/>
      <c r="N227" s="14"/>
      <c r="O227" s="14"/>
      <c r="P227" s="14"/>
    </row>
    <row r="228" spans="1:16" s="3" customFormat="1" x14ac:dyDescent="0.25">
      <c r="A228" s="10"/>
      <c r="B228" s="2"/>
      <c r="C228" s="2"/>
      <c r="E228" s="11"/>
      <c r="H228" s="62"/>
      <c r="N228" s="14"/>
      <c r="O228" s="14"/>
      <c r="P228" s="14"/>
    </row>
    <row r="229" spans="1:16" s="3" customFormat="1" x14ac:dyDescent="0.25">
      <c r="A229" s="10"/>
      <c r="B229" s="2"/>
      <c r="C229" s="2"/>
      <c r="E229" s="11"/>
      <c r="H229" s="62"/>
      <c r="N229" s="14"/>
      <c r="O229" s="14"/>
      <c r="P229" s="14"/>
    </row>
    <row r="230" spans="1:16" s="3" customFormat="1" x14ac:dyDescent="0.25">
      <c r="A230" s="10"/>
      <c r="B230" s="2"/>
      <c r="C230" s="2"/>
      <c r="E230" s="11"/>
      <c r="H230" s="62"/>
      <c r="N230" s="14"/>
      <c r="O230" s="14"/>
      <c r="P230" s="14"/>
    </row>
    <row r="231" spans="1:16" s="3" customFormat="1" x14ac:dyDescent="0.25">
      <c r="A231" s="10"/>
      <c r="B231" s="2"/>
      <c r="C231" s="2"/>
      <c r="E231" s="11"/>
      <c r="H231" s="62"/>
      <c r="N231" s="14"/>
      <c r="O231" s="14"/>
      <c r="P231" s="14"/>
    </row>
    <row r="232" spans="1:16" s="3" customFormat="1" x14ac:dyDescent="0.25">
      <c r="A232" s="10"/>
      <c r="B232" s="2"/>
      <c r="C232" s="2"/>
      <c r="E232" s="11"/>
      <c r="H232" s="62"/>
      <c r="N232" s="14"/>
      <c r="O232" s="14"/>
      <c r="P232" s="14"/>
    </row>
    <row r="233" spans="1:16" s="3" customFormat="1" x14ac:dyDescent="0.25">
      <c r="A233" s="10"/>
      <c r="B233" s="2"/>
      <c r="C233" s="2"/>
      <c r="E233" s="11"/>
      <c r="H233" s="62"/>
      <c r="N233" s="14"/>
      <c r="O233" s="14"/>
      <c r="P233" s="14"/>
    </row>
    <row r="234" spans="1:16" s="3" customFormat="1" x14ac:dyDescent="0.25">
      <c r="A234" s="10"/>
      <c r="B234" s="2"/>
      <c r="C234" s="2"/>
      <c r="E234" s="11"/>
      <c r="H234" s="62"/>
      <c r="N234" s="14"/>
      <c r="O234" s="14"/>
      <c r="P234" s="14"/>
    </row>
    <row r="235" spans="1:16" s="3" customFormat="1" x14ac:dyDescent="0.25">
      <c r="A235" s="10"/>
      <c r="B235" s="2"/>
      <c r="C235" s="2"/>
      <c r="E235" s="11"/>
      <c r="H235" s="62"/>
      <c r="N235" s="14"/>
      <c r="O235" s="14"/>
      <c r="P235" s="14"/>
    </row>
    <row r="236" spans="1:16" s="3" customFormat="1" x14ac:dyDescent="0.25">
      <c r="A236" s="10"/>
      <c r="B236" s="2"/>
      <c r="C236" s="2"/>
      <c r="E236" s="11"/>
      <c r="H236" s="62"/>
      <c r="N236" s="14"/>
      <c r="O236" s="14"/>
      <c r="P236" s="14"/>
    </row>
  </sheetData>
  <mergeCells count="2">
    <mergeCell ref="A216:L216"/>
    <mergeCell ref="O216:P216"/>
  </mergeCells>
  <conditionalFormatting sqref="B3:B215">
    <cfRule type="duplicateValues" dxfId="143" priority="9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80"/>
  <sheetViews>
    <sheetView workbookViewId="0">
      <pane xSplit="7" ySplit="2" topLeftCell="H57" activePane="bottomRight" state="frozen"/>
      <selection pane="topRight" activeCell="H1" sqref="H1"/>
      <selection pane="bottomLeft" activeCell="A3" sqref="A3"/>
      <selection pane="bottomRight" activeCell="J71" sqref="J71"/>
    </sheetView>
  </sheetViews>
  <sheetFormatPr defaultRowHeight="15" x14ac:dyDescent="0.2"/>
  <cols>
    <col min="1" max="1" width="8" style="4" customWidth="1"/>
    <col min="2" max="2" width="20.140625" style="2" customWidth="1"/>
    <col min="3" max="3" width="15.28515625" style="2" customWidth="1"/>
    <col min="4" max="4" width="10.7109375" style="3" customWidth="1"/>
    <col min="5" max="5" width="8" style="11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8" t="s">
        <v>44</v>
      </c>
      <c r="B2" s="7" t="s">
        <v>7</v>
      </c>
      <c r="C2" s="7" t="s">
        <v>0</v>
      </c>
      <c r="D2" s="7" t="s">
        <v>1</v>
      </c>
      <c r="E2" s="59" t="s">
        <v>4</v>
      </c>
      <c r="F2" s="7" t="s">
        <v>3</v>
      </c>
      <c r="G2" s="7" t="s">
        <v>5</v>
      </c>
      <c r="H2" s="59" t="s">
        <v>2</v>
      </c>
      <c r="I2" s="7" t="s">
        <v>39</v>
      </c>
      <c r="J2" s="7" t="s">
        <v>40</v>
      </c>
      <c r="K2" s="7" t="s">
        <v>41</v>
      </c>
      <c r="L2" s="60" t="s">
        <v>45</v>
      </c>
      <c r="M2" s="60" t="s">
        <v>46</v>
      </c>
      <c r="N2" s="60" t="s">
        <v>6</v>
      </c>
      <c r="O2" s="60" t="s">
        <v>47</v>
      </c>
      <c r="P2" s="60" t="s">
        <v>48</v>
      </c>
    </row>
    <row r="3" spans="1:16" ht="26.25" customHeight="1" x14ac:dyDescent="0.2">
      <c r="A3" s="81">
        <v>404043</v>
      </c>
      <c r="B3" s="72" t="s">
        <v>3431</v>
      </c>
      <c r="C3" s="8" t="s">
        <v>3432</v>
      </c>
      <c r="D3" s="74" t="s">
        <v>56</v>
      </c>
      <c r="E3" s="12">
        <v>44528</v>
      </c>
      <c r="F3" s="74" t="s">
        <v>1971</v>
      </c>
      <c r="G3" s="12">
        <v>44532</v>
      </c>
      <c r="H3" s="9" t="s">
        <v>3065</v>
      </c>
      <c r="I3" s="1">
        <v>90</v>
      </c>
      <c r="J3" s="1">
        <v>52</v>
      </c>
      <c r="K3" s="1">
        <v>40</v>
      </c>
      <c r="L3" s="1">
        <v>13</v>
      </c>
      <c r="M3" s="78">
        <v>46.8</v>
      </c>
      <c r="N3" s="94">
        <v>46.8</v>
      </c>
      <c r="O3" s="63">
        <v>2530</v>
      </c>
      <c r="P3" s="64">
        <f>Table224578910112345678910111213141516171819202122232425262728293031323334382444546474849505152536263646566676869703456789101112131415[[#This Row],[PEMBULATAN]]*O3</f>
        <v>118404</v>
      </c>
    </row>
    <row r="4" spans="1:16" ht="26.25" customHeight="1" x14ac:dyDescent="0.2">
      <c r="A4" s="13"/>
      <c r="B4" s="73"/>
      <c r="C4" s="71" t="s">
        <v>3433</v>
      </c>
      <c r="D4" s="76" t="s">
        <v>56</v>
      </c>
      <c r="E4" s="12">
        <v>44528</v>
      </c>
      <c r="F4" s="74" t="s">
        <v>1971</v>
      </c>
      <c r="G4" s="12">
        <v>44532</v>
      </c>
      <c r="H4" s="75" t="s">
        <v>3065</v>
      </c>
      <c r="I4" s="15">
        <v>67</v>
      </c>
      <c r="J4" s="15">
        <v>50</v>
      </c>
      <c r="K4" s="15">
        <v>37</v>
      </c>
      <c r="L4" s="15">
        <v>10</v>
      </c>
      <c r="M4" s="79">
        <v>30.987500000000001</v>
      </c>
      <c r="N4" s="94">
        <v>30.987500000000001</v>
      </c>
      <c r="O4" s="63">
        <v>2530</v>
      </c>
      <c r="P4" s="64">
        <f>Table224578910112345678910111213141516171819202122232425262728293031323334382444546474849505152536263646566676869703456789101112131415[[#This Row],[PEMBULATAN]]*O4</f>
        <v>78398.375</v>
      </c>
    </row>
    <row r="5" spans="1:16" ht="26.25" customHeight="1" x14ac:dyDescent="0.2">
      <c r="A5" s="13"/>
      <c r="B5" s="73"/>
      <c r="C5" s="71" t="s">
        <v>3434</v>
      </c>
      <c r="D5" s="76" t="s">
        <v>56</v>
      </c>
      <c r="E5" s="12">
        <v>44528</v>
      </c>
      <c r="F5" s="74" t="s">
        <v>1971</v>
      </c>
      <c r="G5" s="12">
        <v>44532</v>
      </c>
      <c r="H5" s="75" t="s">
        <v>3065</v>
      </c>
      <c r="I5" s="15">
        <v>58</v>
      </c>
      <c r="J5" s="15">
        <v>42</v>
      </c>
      <c r="K5" s="15">
        <v>24</v>
      </c>
      <c r="L5" s="15">
        <v>4</v>
      </c>
      <c r="M5" s="79">
        <v>14.616</v>
      </c>
      <c r="N5" s="94">
        <v>14.616</v>
      </c>
      <c r="O5" s="63">
        <v>2530</v>
      </c>
      <c r="P5" s="64">
        <f>Table224578910112345678910111213141516171819202122232425262728293031323334382444546474849505152536263646566676869703456789101112131415[[#This Row],[PEMBULATAN]]*O5</f>
        <v>36978.479999999996</v>
      </c>
    </row>
    <row r="6" spans="1:16" ht="26.25" customHeight="1" x14ac:dyDescent="0.2">
      <c r="A6" s="13"/>
      <c r="B6" s="73"/>
      <c r="C6" s="71" t="s">
        <v>3435</v>
      </c>
      <c r="D6" s="76" t="s">
        <v>56</v>
      </c>
      <c r="E6" s="12">
        <v>44528</v>
      </c>
      <c r="F6" s="74" t="s">
        <v>1971</v>
      </c>
      <c r="G6" s="12">
        <v>44532</v>
      </c>
      <c r="H6" s="75" t="s">
        <v>3065</v>
      </c>
      <c r="I6" s="15">
        <v>50</v>
      </c>
      <c r="J6" s="15">
        <v>40</v>
      </c>
      <c r="K6" s="15">
        <v>24</v>
      </c>
      <c r="L6" s="15">
        <v>5</v>
      </c>
      <c r="M6" s="79">
        <v>12</v>
      </c>
      <c r="N6" s="94">
        <v>12</v>
      </c>
      <c r="O6" s="63">
        <v>2530</v>
      </c>
      <c r="P6" s="64">
        <f>Table224578910112345678910111213141516171819202122232425262728293031323334382444546474849505152536263646566676869703456789101112131415[[#This Row],[PEMBULATAN]]*O6</f>
        <v>30360</v>
      </c>
    </row>
    <row r="7" spans="1:16" ht="26.25" customHeight="1" x14ac:dyDescent="0.2">
      <c r="A7" s="13"/>
      <c r="B7" s="73"/>
      <c r="C7" s="71" t="s">
        <v>3436</v>
      </c>
      <c r="D7" s="76" t="s">
        <v>56</v>
      </c>
      <c r="E7" s="12">
        <v>44528</v>
      </c>
      <c r="F7" s="74" t="s">
        <v>1971</v>
      </c>
      <c r="G7" s="12">
        <v>44532</v>
      </c>
      <c r="H7" s="75" t="s">
        <v>3065</v>
      </c>
      <c r="I7" s="15">
        <v>55</v>
      </c>
      <c r="J7" s="15">
        <v>46</v>
      </c>
      <c r="K7" s="15">
        <v>15</v>
      </c>
      <c r="L7" s="15">
        <v>2</v>
      </c>
      <c r="M7" s="79">
        <v>9.4875000000000007</v>
      </c>
      <c r="N7" s="94">
        <v>10</v>
      </c>
      <c r="O7" s="63">
        <v>2530</v>
      </c>
      <c r="P7" s="64">
        <f>Table224578910112345678910111213141516171819202122232425262728293031323334382444546474849505152536263646566676869703456789101112131415[[#This Row],[PEMBULATAN]]*O7</f>
        <v>25300</v>
      </c>
    </row>
    <row r="8" spans="1:16" ht="26.25" customHeight="1" x14ac:dyDescent="0.2">
      <c r="A8" s="13"/>
      <c r="B8" s="73"/>
      <c r="C8" s="71" t="s">
        <v>3437</v>
      </c>
      <c r="D8" s="76" t="s">
        <v>56</v>
      </c>
      <c r="E8" s="12">
        <v>44528</v>
      </c>
      <c r="F8" s="74" t="s">
        <v>1971</v>
      </c>
      <c r="G8" s="12">
        <v>44532</v>
      </c>
      <c r="H8" s="75" t="s">
        <v>3065</v>
      </c>
      <c r="I8" s="15">
        <v>82</v>
      </c>
      <c r="J8" s="15">
        <v>44</v>
      </c>
      <c r="K8" s="15">
        <v>24</v>
      </c>
      <c r="L8" s="15">
        <v>6</v>
      </c>
      <c r="M8" s="79">
        <v>21.648</v>
      </c>
      <c r="N8" s="94">
        <v>21.648</v>
      </c>
      <c r="O8" s="63">
        <v>2530</v>
      </c>
      <c r="P8" s="64">
        <f>Table224578910112345678910111213141516171819202122232425262728293031323334382444546474849505152536263646566676869703456789101112131415[[#This Row],[PEMBULATAN]]*O8</f>
        <v>54769.440000000002</v>
      </c>
    </row>
    <row r="9" spans="1:16" ht="26.25" customHeight="1" x14ac:dyDescent="0.2">
      <c r="A9" s="13"/>
      <c r="B9" s="73"/>
      <c r="C9" s="71" t="s">
        <v>3438</v>
      </c>
      <c r="D9" s="76" t="s">
        <v>56</v>
      </c>
      <c r="E9" s="12">
        <v>44528</v>
      </c>
      <c r="F9" s="74" t="s">
        <v>1971</v>
      </c>
      <c r="G9" s="12">
        <v>44532</v>
      </c>
      <c r="H9" s="75" t="s">
        <v>3065</v>
      </c>
      <c r="I9" s="15">
        <v>70</v>
      </c>
      <c r="J9" s="15">
        <v>68</v>
      </c>
      <c r="K9" s="15">
        <v>39</v>
      </c>
      <c r="L9" s="15">
        <v>9</v>
      </c>
      <c r="M9" s="79">
        <v>46.41</v>
      </c>
      <c r="N9" s="94">
        <v>47</v>
      </c>
      <c r="O9" s="63">
        <v>2530</v>
      </c>
      <c r="P9" s="64">
        <f>Table224578910112345678910111213141516171819202122232425262728293031323334382444546474849505152536263646566676869703456789101112131415[[#This Row],[PEMBULATAN]]*O9</f>
        <v>118910</v>
      </c>
    </row>
    <row r="10" spans="1:16" ht="26.25" customHeight="1" x14ac:dyDescent="0.2">
      <c r="A10" s="13"/>
      <c r="B10" s="73"/>
      <c r="C10" s="71" t="s">
        <v>3439</v>
      </c>
      <c r="D10" s="76" t="s">
        <v>56</v>
      </c>
      <c r="E10" s="12">
        <v>44528</v>
      </c>
      <c r="F10" s="74" t="s">
        <v>1971</v>
      </c>
      <c r="G10" s="12">
        <v>44532</v>
      </c>
      <c r="H10" s="75" t="s">
        <v>3065</v>
      </c>
      <c r="I10" s="15">
        <v>62</v>
      </c>
      <c r="J10" s="15">
        <v>72</v>
      </c>
      <c r="K10" s="15">
        <v>20</v>
      </c>
      <c r="L10" s="15">
        <v>5</v>
      </c>
      <c r="M10" s="79">
        <v>22.32</v>
      </c>
      <c r="N10" s="94">
        <v>23</v>
      </c>
      <c r="O10" s="63">
        <v>2530</v>
      </c>
      <c r="P10" s="64">
        <f>Table224578910112345678910111213141516171819202122232425262728293031323334382444546474849505152536263646566676869703456789101112131415[[#This Row],[PEMBULATAN]]*O10</f>
        <v>58190</v>
      </c>
    </row>
    <row r="11" spans="1:16" ht="26.25" customHeight="1" x14ac:dyDescent="0.2">
      <c r="A11" s="13"/>
      <c r="B11" s="73"/>
      <c r="C11" s="71" t="s">
        <v>3440</v>
      </c>
      <c r="D11" s="76" t="s">
        <v>56</v>
      </c>
      <c r="E11" s="12">
        <v>44528</v>
      </c>
      <c r="F11" s="74" t="s">
        <v>1971</v>
      </c>
      <c r="G11" s="12">
        <v>44532</v>
      </c>
      <c r="H11" s="75" t="s">
        <v>3065</v>
      </c>
      <c r="I11" s="15">
        <v>87</v>
      </c>
      <c r="J11" s="15">
        <v>74</v>
      </c>
      <c r="K11" s="15">
        <v>30</v>
      </c>
      <c r="L11" s="15">
        <v>18</v>
      </c>
      <c r="M11" s="79">
        <v>48.284999999999997</v>
      </c>
      <c r="N11" s="94">
        <v>48.284999999999997</v>
      </c>
      <c r="O11" s="63">
        <v>2530</v>
      </c>
      <c r="P11" s="64">
        <f>Table224578910112345678910111213141516171819202122232425262728293031323334382444546474849505152536263646566676869703456789101112131415[[#This Row],[PEMBULATAN]]*O11</f>
        <v>122161.04999999999</v>
      </c>
    </row>
    <row r="12" spans="1:16" ht="26.25" customHeight="1" x14ac:dyDescent="0.2">
      <c r="A12" s="13"/>
      <c r="B12" s="73"/>
      <c r="C12" s="71" t="s">
        <v>3441</v>
      </c>
      <c r="D12" s="76" t="s">
        <v>56</v>
      </c>
      <c r="E12" s="12">
        <v>44528</v>
      </c>
      <c r="F12" s="74" t="s">
        <v>1971</v>
      </c>
      <c r="G12" s="12">
        <v>44532</v>
      </c>
      <c r="H12" s="75" t="s">
        <v>3065</v>
      </c>
      <c r="I12" s="15">
        <v>64</v>
      </c>
      <c r="J12" s="15">
        <v>62</v>
      </c>
      <c r="K12" s="15">
        <v>30</v>
      </c>
      <c r="L12" s="15">
        <v>4</v>
      </c>
      <c r="M12" s="79">
        <v>29.76</v>
      </c>
      <c r="N12" s="94">
        <v>29.76</v>
      </c>
      <c r="O12" s="63">
        <v>2530</v>
      </c>
      <c r="P12" s="64">
        <f>Table224578910112345678910111213141516171819202122232425262728293031323334382444546474849505152536263646566676869703456789101112131415[[#This Row],[PEMBULATAN]]*O12</f>
        <v>75292.800000000003</v>
      </c>
    </row>
    <row r="13" spans="1:16" ht="26.25" customHeight="1" x14ac:dyDescent="0.2">
      <c r="A13" s="13"/>
      <c r="B13" s="73"/>
      <c r="C13" s="71" t="s">
        <v>3442</v>
      </c>
      <c r="D13" s="76" t="s">
        <v>56</v>
      </c>
      <c r="E13" s="12">
        <v>44528</v>
      </c>
      <c r="F13" s="74" t="s">
        <v>1971</v>
      </c>
      <c r="G13" s="12">
        <v>44532</v>
      </c>
      <c r="H13" s="75" t="s">
        <v>3065</v>
      </c>
      <c r="I13" s="15">
        <v>47</v>
      </c>
      <c r="J13" s="15">
        <v>40</v>
      </c>
      <c r="K13" s="15">
        <v>10</v>
      </c>
      <c r="L13" s="15">
        <v>2</v>
      </c>
      <c r="M13" s="79">
        <v>4.7</v>
      </c>
      <c r="N13" s="94">
        <v>4.7</v>
      </c>
      <c r="O13" s="63">
        <v>2530</v>
      </c>
      <c r="P13" s="64">
        <f>Table224578910112345678910111213141516171819202122232425262728293031323334382444546474849505152536263646566676869703456789101112131415[[#This Row],[PEMBULATAN]]*O13</f>
        <v>11891</v>
      </c>
    </row>
    <row r="14" spans="1:16" ht="26.25" customHeight="1" x14ac:dyDescent="0.2">
      <c r="A14" s="13"/>
      <c r="B14" s="73"/>
      <c r="C14" s="71" t="s">
        <v>3443</v>
      </c>
      <c r="D14" s="76" t="s">
        <v>56</v>
      </c>
      <c r="E14" s="12">
        <v>44528</v>
      </c>
      <c r="F14" s="74" t="s">
        <v>1971</v>
      </c>
      <c r="G14" s="12">
        <v>44532</v>
      </c>
      <c r="H14" s="75" t="s">
        <v>3065</v>
      </c>
      <c r="I14" s="15">
        <v>89</v>
      </c>
      <c r="J14" s="15">
        <v>60</v>
      </c>
      <c r="K14" s="15">
        <v>37</v>
      </c>
      <c r="L14" s="15">
        <v>21</v>
      </c>
      <c r="M14" s="79">
        <v>49.395000000000003</v>
      </c>
      <c r="N14" s="94">
        <v>50</v>
      </c>
      <c r="O14" s="63">
        <v>2530</v>
      </c>
      <c r="P14" s="64">
        <f>Table224578910112345678910111213141516171819202122232425262728293031323334382444546474849505152536263646566676869703456789101112131415[[#This Row],[PEMBULATAN]]*O14</f>
        <v>126500</v>
      </c>
    </row>
    <row r="15" spans="1:16" ht="26.25" customHeight="1" x14ac:dyDescent="0.2">
      <c r="A15" s="13"/>
      <c r="B15" s="73"/>
      <c r="C15" s="71" t="s">
        <v>3444</v>
      </c>
      <c r="D15" s="76" t="s">
        <v>56</v>
      </c>
      <c r="E15" s="12">
        <v>44528</v>
      </c>
      <c r="F15" s="74" t="s">
        <v>1971</v>
      </c>
      <c r="G15" s="12">
        <v>44532</v>
      </c>
      <c r="H15" s="75" t="s">
        <v>3065</v>
      </c>
      <c r="I15" s="15">
        <v>75</v>
      </c>
      <c r="J15" s="15">
        <v>67</v>
      </c>
      <c r="K15" s="15">
        <v>24</v>
      </c>
      <c r="L15" s="15">
        <v>7</v>
      </c>
      <c r="M15" s="79">
        <v>30.15</v>
      </c>
      <c r="N15" s="94">
        <v>30.15</v>
      </c>
      <c r="O15" s="63">
        <v>2530</v>
      </c>
      <c r="P15" s="64">
        <f>Table224578910112345678910111213141516171819202122232425262728293031323334382444546474849505152536263646566676869703456789101112131415[[#This Row],[PEMBULATAN]]*O15</f>
        <v>76279.5</v>
      </c>
    </row>
    <row r="16" spans="1:16" ht="26.25" customHeight="1" x14ac:dyDescent="0.2">
      <c r="A16" s="13"/>
      <c r="B16" s="73"/>
      <c r="C16" s="71" t="s">
        <v>3445</v>
      </c>
      <c r="D16" s="76" t="s">
        <v>56</v>
      </c>
      <c r="E16" s="12">
        <v>44528</v>
      </c>
      <c r="F16" s="74" t="s">
        <v>1971</v>
      </c>
      <c r="G16" s="12">
        <v>44532</v>
      </c>
      <c r="H16" s="75" t="s">
        <v>3065</v>
      </c>
      <c r="I16" s="15">
        <v>85</v>
      </c>
      <c r="J16" s="15">
        <v>65</v>
      </c>
      <c r="K16" s="15">
        <v>24</v>
      </c>
      <c r="L16" s="15">
        <v>8</v>
      </c>
      <c r="M16" s="79">
        <v>33.15</v>
      </c>
      <c r="N16" s="94">
        <v>33.15</v>
      </c>
      <c r="O16" s="63">
        <v>2530</v>
      </c>
      <c r="P16" s="64">
        <f>Table224578910112345678910111213141516171819202122232425262728293031323334382444546474849505152536263646566676869703456789101112131415[[#This Row],[PEMBULATAN]]*O16</f>
        <v>83869.5</v>
      </c>
    </row>
    <row r="17" spans="1:16" ht="26.25" customHeight="1" x14ac:dyDescent="0.2">
      <c r="A17" s="13"/>
      <c r="B17" s="73"/>
      <c r="C17" s="71" t="s">
        <v>3446</v>
      </c>
      <c r="D17" s="76" t="s">
        <v>56</v>
      </c>
      <c r="E17" s="12">
        <v>44528</v>
      </c>
      <c r="F17" s="74" t="s">
        <v>1971</v>
      </c>
      <c r="G17" s="12">
        <v>44532</v>
      </c>
      <c r="H17" s="75" t="s">
        <v>3065</v>
      </c>
      <c r="I17" s="15">
        <v>93</v>
      </c>
      <c r="J17" s="15">
        <v>66</v>
      </c>
      <c r="K17" s="15">
        <v>40</v>
      </c>
      <c r="L17" s="15">
        <v>27</v>
      </c>
      <c r="M17" s="79">
        <v>61.38</v>
      </c>
      <c r="N17" s="94">
        <v>62</v>
      </c>
      <c r="O17" s="63">
        <v>2530</v>
      </c>
      <c r="P17" s="64">
        <f>Table224578910112345678910111213141516171819202122232425262728293031323334382444546474849505152536263646566676869703456789101112131415[[#This Row],[PEMBULATAN]]*O17</f>
        <v>156860</v>
      </c>
    </row>
    <row r="18" spans="1:16" ht="26.25" customHeight="1" x14ac:dyDescent="0.2">
      <c r="A18" s="13"/>
      <c r="B18" s="73"/>
      <c r="C18" s="71" t="s">
        <v>3447</v>
      </c>
      <c r="D18" s="76" t="s">
        <v>56</v>
      </c>
      <c r="E18" s="12">
        <v>44528</v>
      </c>
      <c r="F18" s="74" t="s">
        <v>1971</v>
      </c>
      <c r="G18" s="12">
        <v>44532</v>
      </c>
      <c r="H18" s="75" t="s">
        <v>3065</v>
      </c>
      <c r="I18" s="15">
        <v>80</v>
      </c>
      <c r="J18" s="15">
        <v>66</v>
      </c>
      <c r="K18" s="15">
        <v>25</v>
      </c>
      <c r="L18" s="15">
        <v>10</v>
      </c>
      <c r="M18" s="79">
        <v>33</v>
      </c>
      <c r="N18" s="94">
        <v>33</v>
      </c>
      <c r="O18" s="63">
        <v>2530</v>
      </c>
      <c r="P18" s="64">
        <f>Table224578910112345678910111213141516171819202122232425262728293031323334382444546474849505152536263646566676869703456789101112131415[[#This Row],[PEMBULATAN]]*O18</f>
        <v>83490</v>
      </c>
    </row>
    <row r="19" spans="1:16" ht="26.25" customHeight="1" x14ac:dyDescent="0.2">
      <c r="A19" s="13"/>
      <c r="B19" s="73"/>
      <c r="C19" s="71" t="s">
        <v>3448</v>
      </c>
      <c r="D19" s="76" t="s">
        <v>56</v>
      </c>
      <c r="E19" s="12">
        <v>44528</v>
      </c>
      <c r="F19" s="74" t="s">
        <v>1971</v>
      </c>
      <c r="G19" s="12">
        <v>44532</v>
      </c>
      <c r="H19" s="75" t="s">
        <v>3065</v>
      </c>
      <c r="I19" s="15">
        <v>63</v>
      </c>
      <c r="J19" s="15">
        <v>53</v>
      </c>
      <c r="K19" s="15">
        <v>34</v>
      </c>
      <c r="L19" s="15">
        <v>16</v>
      </c>
      <c r="M19" s="79">
        <v>28.381499999999999</v>
      </c>
      <c r="N19" s="94">
        <v>29</v>
      </c>
      <c r="O19" s="63">
        <v>2530</v>
      </c>
      <c r="P19" s="64">
        <f>Table224578910112345678910111213141516171819202122232425262728293031323334382444546474849505152536263646566676869703456789101112131415[[#This Row],[PEMBULATAN]]*O19</f>
        <v>73370</v>
      </c>
    </row>
    <row r="20" spans="1:16" ht="26.25" customHeight="1" x14ac:dyDescent="0.2">
      <c r="A20" s="13"/>
      <c r="B20" s="73"/>
      <c r="C20" s="71" t="s">
        <v>3449</v>
      </c>
      <c r="D20" s="76" t="s">
        <v>56</v>
      </c>
      <c r="E20" s="12">
        <v>44528</v>
      </c>
      <c r="F20" s="74" t="s">
        <v>1971</v>
      </c>
      <c r="G20" s="12">
        <v>44532</v>
      </c>
      <c r="H20" s="75" t="s">
        <v>3065</v>
      </c>
      <c r="I20" s="15">
        <v>88</v>
      </c>
      <c r="J20" s="15">
        <v>60</v>
      </c>
      <c r="K20" s="15">
        <v>24</v>
      </c>
      <c r="L20" s="15">
        <v>16</v>
      </c>
      <c r="M20" s="79">
        <v>31.68</v>
      </c>
      <c r="N20" s="94">
        <v>31.68</v>
      </c>
      <c r="O20" s="63">
        <v>2530</v>
      </c>
      <c r="P20" s="64">
        <f>Table224578910112345678910111213141516171819202122232425262728293031323334382444546474849505152536263646566676869703456789101112131415[[#This Row],[PEMBULATAN]]*O20</f>
        <v>80150.399999999994</v>
      </c>
    </row>
    <row r="21" spans="1:16" ht="26.25" customHeight="1" x14ac:dyDescent="0.2">
      <c r="A21" s="13"/>
      <c r="B21" s="73"/>
      <c r="C21" s="71" t="s">
        <v>3450</v>
      </c>
      <c r="D21" s="76" t="s">
        <v>56</v>
      </c>
      <c r="E21" s="12">
        <v>44528</v>
      </c>
      <c r="F21" s="74" t="s">
        <v>1971</v>
      </c>
      <c r="G21" s="12">
        <v>44532</v>
      </c>
      <c r="H21" s="75" t="s">
        <v>3065</v>
      </c>
      <c r="I21" s="15">
        <v>83</v>
      </c>
      <c r="J21" s="15">
        <v>54</v>
      </c>
      <c r="K21" s="15">
        <v>29</v>
      </c>
      <c r="L21" s="15">
        <v>8</v>
      </c>
      <c r="M21" s="79">
        <v>32.494500000000002</v>
      </c>
      <c r="N21" s="94">
        <v>33</v>
      </c>
      <c r="O21" s="63">
        <v>2530</v>
      </c>
      <c r="P21" s="64">
        <f>Table224578910112345678910111213141516171819202122232425262728293031323334382444546474849505152536263646566676869703456789101112131415[[#This Row],[PEMBULATAN]]*O21</f>
        <v>83490</v>
      </c>
    </row>
    <row r="22" spans="1:16" ht="26.25" customHeight="1" x14ac:dyDescent="0.2">
      <c r="A22" s="13"/>
      <c r="B22" s="73"/>
      <c r="C22" s="71" t="s">
        <v>3451</v>
      </c>
      <c r="D22" s="76" t="s">
        <v>56</v>
      </c>
      <c r="E22" s="12">
        <v>44528</v>
      </c>
      <c r="F22" s="74" t="s">
        <v>1971</v>
      </c>
      <c r="G22" s="12">
        <v>44532</v>
      </c>
      <c r="H22" s="75" t="s">
        <v>3065</v>
      </c>
      <c r="I22" s="15">
        <v>76</v>
      </c>
      <c r="J22" s="15">
        <v>56</v>
      </c>
      <c r="K22" s="15">
        <v>25</v>
      </c>
      <c r="L22" s="15">
        <v>9</v>
      </c>
      <c r="M22" s="79">
        <v>26.6</v>
      </c>
      <c r="N22" s="94">
        <v>26.6</v>
      </c>
      <c r="O22" s="63">
        <v>2530</v>
      </c>
      <c r="P22" s="64">
        <f>Table224578910112345678910111213141516171819202122232425262728293031323334382444546474849505152536263646566676869703456789101112131415[[#This Row],[PEMBULATAN]]*O22</f>
        <v>67298</v>
      </c>
    </row>
    <row r="23" spans="1:16" ht="26.25" customHeight="1" x14ac:dyDescent="0.2">
      <c r="A23" s="13"/>
      <c r="B23" s="73"/>
      <c r="C23" s="71" t="s">
        <v>3452</v>
      </c>
      <c r="D23" s="76" t="s">
        <v>56</v>
      </c>
      <c r="E23" s="12">
        <v>44528</v>
      </c>
      <c r="F23" s="74" t="s">
        <v>1971</v>
      </c>
      <c r="G23" s="12">
        <v>44532</v>
      </c>
      <c r="H23" s="75" t="s">
        <v>3065</v>
      </c>
      <c r="I23" s="15">
        <v>85</v>
      </c>
      <c r="J23" s="15">
        <v>62</v>
      </c>
      <c r="K23" s="15">
        <v>24</v>
      </c>
      <c r="L23" s="15">
        <v>13</v>
      </c>
      <c r="M23" s="79">
        <v>31.62</v>
      </c>
      <c r="N23" s="94">
        <v>31.62</v>
      </c>
      <c r="O23" s="63">
        <v>2530</v>
      </c>
      <c r="P23" s="64">
        <f>Table224578910112345678910111213141516171819202122232425262728293031323334382444546474849505152536263646566676869703456789101112131415[[#This Row],[PEMBULATAN]]*O23</f>
        <v>79998.600000000006</v>
      </c>
    </row>
    <row r="24" spans="1:16" ht="26.25" customHeight="1" x14ac:dyDescent="0.2">
      <c r="A24" s="13"/>
      <c r="B24" s="73"/>
      <c r="C24" s="71" t="s">
        <v>3453</v>
      </c>
      <c r="D24" s="76" t="s">
        <v>56</v>
      </c>
      <c r="E24" s="12">
        <v>44528</v>
      </c>
      <c r="F24" s="74" t="s">
        <v>1971</v>
      </c>
      <c r="G24" s="12">
        <v>44532</v>
      </c>
      <c r="H24" s="75" t="s">
        <v>3065</v>
      </c>
      <c r="I24" s="15">
        <v>72</v>
      </c>
      <c r="J24" s="15">
        <v>67</v>
      </c>
      <c r="K24" s="15">
        <v>17</v>
      </c>
      <c r="L24" s="15">
        <v>8</v>
      </c>
      <c r="M24" s="79">
        <v>20.501999999999999</v>
      </c>
      <c r="N24" s="94">
        <v>22</v>
      </c>
      <c r="O24" s="63">
        <v>2530</v>
      </c>
      <c r="P24" s="64">
        <f>Table224578910112345678910111213141516171819202122232425262728293031323334382444546474849505152536263646566676869703456789101112131415[[#This Row],[PEMBULATAN]]*O24</f>
        <v>55660</v>
      </c>
    </row>
    <row r="25" spans="1:16" ht="26.25" customHeight="1" x14ac:dyDescent="0.2">
      <c r="A25" s="13"/>
      <c r="B25" s="73"/>
      <c r="C25" s="71" t="s">
        <v>3454</v>
      </c>
      <c r="D25" s="76" t="s">
        <v>56</v>
      </c>
      <c r="E25" s="12">
        <v>44528</v>
      </c>
      <c r="F25" s="74" t="s">
        <v>1971</v>
      </c>
      <c r="G25" s="12">
        <v>44532</v>
      </c>
      <c r="H25" s="75" t="s">
        <v>3065</v>
      </c>
      <c r="I25" s="15">
        <v>77</v>
      </c>
      <c r="J25" s="15">
        <v>56</v>
      </c>
      <c r="K25" s="15">
        <v>23</v>
      </c>
      <c r="L25" s="15">
        <v>6</v>
      </c>
      <c r="M25" s="79">
        <v>24.794</v>
      </c>
      <c r="N25" s="94">
        <v>24.794</v>
      </c>
      <c r="O25" s="63">
        <v>2530</v>
      </c>
      <c r="P25" s="64">
        <f>Table224578910112345678910111213141516171819202122232425262728293031323334382444546474849505152536263646566676869703456789101112131415[[#This Row],[PEMBULATAN]]*O25</f>
        <v>62728.82</v>
      </c>
    </row>
    <row r="26" spans="1:16" ht="26.25" customHeight="1" x14ac:dyDescent="0.2">
      <c r="A26" s="13"/>
      <c r="B26" s="73"/>
      <c r="C26" s="71" t="s">
        <v>3455</v>
      </c>
      <c r="D26" s="76" t="s">
        <v>56</v>
      </c>
      <c r="E26" s="12">
        <v>44528</v>
      </c>
      <c r="F26" s="74" t="s">
        <v>1971</v>
      </c>
      <c r="G26" s="12">
        <v>44532</v>
      </c>
      <c r="H26" s="75" t="s">
        <v>3065</v>
      </c>
      <c r="I26" s="15">
        <v>102</v>
      </c>
      <c r="J26" s="15">
        <v>52</v>
      </c>
      <c r="K26" s="15">
        <v>30</v>
      </c>
      <c r="L26" s="15">
        <v>12</v>
      </c>
      <c r="M26" s="79">
        <v>39.78</v>
      </c>
      <c r="N26" s="94">
        <v>39.78</v>
      </c>
      <c r="O26" s="63">
        <v>2530</v>
      </c>
      <c r="P26" s="64">
        <f>Table224578910112345678910111213141516171819202122232425262728293031323334382444546474849505152536263646566676869703456789101112131415[[#This Row],[PEMBULATAN]]*O26</f>
        <v>100643.40000000001</v>
      </c>
    </row>
    <row r="27" spans="1:16" ht="26.25" customHeight="1" x14ac:dyDescent="0.2">
      <c r="A27" s="13"/>
      <c r="B27" s="73"/>
      <c r="C27" s="71" t="s">
        <v>3456</v>
      </c>
      <c r="D27" s="76" t="s">
        <v>56</v>
      </c>
      <c r="E27" s="12">
        <v>44528</v>
      </c>
      <c r="F27" s="74" t="s">
        <v>1971</v>
      </c>
      <c r="G27" s="12">
        <v>44532</v>
      </c>
      <c r="H27" s="75" t="s">
        <v>3065</v>
      </c>
      <c r="I27" s="15">
        <v>63</v>
      </c>
      <c r="J27" s="15">
        <v>62</v>
      </c>
      <c r="K27" s="15">
        <v>23</v>
      </c>
      <c r="L27" s="15">
        <v>4</v>
      </c>
      <c r="M27" s="79">
        <v>22.459499999999998</v>
      </c>
      <c r="N27" s="94">
        <v>23</v>
      </c>
      <c r="O27" s="63">
        <v>2530</v>
      </c>
      <c r="P27" s="64">
        <f>Table224578910112345678910111213141516171819202122232425262728293031323334382444546474849505152536263646566676869703456789101112131415[[#This Row],[PEMBULATAN]]*O27</f>
        <v>58190</v>
      </c>
    </row>
    <row r="28" spans="1:16" ht="26.25" customHeight="1" x14ac:dyDescent="0.2">
      <c r="A28" s="13"/>
      <c r="B28" s="73"/>
      <c r="C28" s="71" t="s">
        <v>3457</v>
      </c>
      <c r="D28" s="76" t="s">
        <v>56</v>
      </c>
      <c r="E28" s="12">
        <v>44528</v>
      </c>
      <c r="F28" s="74" t="s">
        <v>1971</v>
      </c>
      <c r="G28" s="12">
        <v>44532</v>
      </c>
      <c r="H28" s="75" t="s">
        <v>3065</v>
      </c>
      <c r="I28" s="15">
        <v>62</v>
      </c>
      <c r="J28" s="15">
        <v>72</v>
      </c>
      <c r="K28" s="15">
        <v>20</v>
      </c>
      <c r="L28" s="15">
        <v>6</v>
      </c>
      <c r="M28" s="79">
        <v>22.32</v>
      </c>
      <c r="N28" s="94">
        <v>23</v>
      </c>
      <c r="O28" s="63">
        <v>2530</v>
      </c>
      <c r="P28" s="64">
        <f>Table224578910112345678910111213141516171819202122232425262728293031323334382444546474849505152536263646566676869703456789101112131415[[#This Row],[PEMBULATAN]]*O28</f>
        <v>58190</v>
      </c>
    </row>
    <row r="29" spans="1:16" ht="26.25" customHeight="1" x14ac:dyDescent="0.2">
      <c r="A29" s="13"/>
      <c r="B29" s="73"/>
      <c r="C29" s="71" t="s">
        <v>3458</v>
      </c>
      <c r="D29" s="76" t="s">
        <v>56</v>
      </c>
      <c r="E29" s="12">
        <v>44528</v>
      </c>
      <c r="F29" s="74" t="s">
        <v>1971</v>
      </c>
      <c r="G29" s="12">
        <v>44532</v>
      </c>
      <c r="H29" s="75" t="s">
        <v>3065</v>
      </c>
      <c r="I29" s="15">
        <v>63</v>
      </c>
      <c r="J29" s="15">
        <v>54</v>
      </c>
      <c r="K29" s="15">
        <v>20</v>
      </c>
      <c r="L29" s="15">
        <v>11</v>
      </c>
      <c r="M29" s="79">
        <v>17.010000000000002</v>
      </c>
      <c r="N29" s="94">
        <v>17.010000000000002</v>
      </c>
      <c r="O29" s="63">
        <v>2530</v>
      </c>
      <c r="P29" s="64">
        <f>Table224578910112345678910111213141516171819202122232425262728293031323334382444546474849505152536263646566676869703456789101112131415[[#This Row],[PEMBULATAN]]*O29</f>
        <v>43035.3</v>
      </c>
    </row>
    <row r="30" spans="1:16" ht="26.25" customHeight="1" x14ac:dyDescent="0.2">
      <c r="A30" s="13"/>
      <c r="B30" s="73"/>
      <c r="C30" s="71" t="s">
        <v>3459</v>
      </c>
      <c r="D30" s="76" t="s">
        <v>56</v>
      </c>
      <c r="E30" s="12">
        <v>44528</v>
      </c>
      <c r="F30" s="74" t="s">
        <v>1971</v>
      </c>
      <c r="G30" s="12">
        <v>44532</v>
      </c>
      <c r="H30" s="75" t="s">
        <v>3065</v>
      </c>
      <c r="I30" s="15">
        <v>60</v>
      </c>
      <c r="J30" s="15">
        <v>40</v>
      </c>
      <c r="K30" s="15">
        <v>28</v>
      </c>
      <c r="L30" s="15">
        <v>3</v>
      </c>
      <c r="M30" s="79">
        <v>16.8</v>
      </c>
      <c r="N30" s="94">
        <v>16.8</v>
      </c>
      <c r="O30" s="63">
        <v>2530</v>
      </c>
      <c r="P30" s="64">
        <f>Table224578910112345678910111213141516171819202122232425262728293031323334382444546474849505152536263646566676869703456789101112131415[[#This Row],[PEMBULATAN]]*O30</f>
        <v>42504</v>
      </c>
    </row>
    <row r="31" spans="1:16" ht="26.25" customHeight="1" x14ac:dyDescent="0.2">
      <c r="A31" s="13"/>
      <c r="B31" s="73"/>
      <c r="C31" s="71" t="s">
        <v>3460</v>
      </c>
      <c r="D31" s="76" t="s">
        <v>56</v>
      </c>
      <c r="E31" s="12">
        <v>44528</v>
      </c>
      <c r="F31" s="74" t="s">
        <v>1971</v>
      </c>
      <c r="G31" s="12">
        <v>44532</v>
      </c>
      <c r="H31" s="75" t="s">
        <v>3065</v>
      </c>
      <c r="I31" s="15">
        <v>155</v>
      </c>
      <c r="J31" s="15">
        <v>10</v>
      </c>
      <c r="K31" s="15">
        <v>10</v>
      </c>
      <c r="L31" s="15">
        <v>3</v>
      </c>
      <c r="M31" s="79">
        <v>3.875</v>
      </c>
      <c r="N31" s="94">
        <v>3.875</v>
      </c>
      <c r="O31" s="63">
        <v>2530</v>
      </c>
      <c r="P31" s="64">
        <f>Table224578910112345678910111213141516171819202122232425262728293031323334382444546474849505152536263646566676869703456789101112131415[[#This Row],[PEMBULATAN]]*O31</f>
        <v>9803.75</v>
      </c>
    </row>
    <row r="32" spans="1:16" ht="26.25" customHeight="1" x14ac:dyDescent="0.2">
      <c r="A32" s="13"/>
      <c r="B32" s="73"/>
      <c r="C32" s="71" t="s">
        <v>3461</v>
      </c>
      <c r="D32" s="76" t="s">
        <v>56</v>
      </c>
      <c r="E32" s="12">
        <v>44528</v>
      </c>
      <c r="F32" s="74" t="s">
        <v>1971</v>
      </c>
      <c r="G32" s="12">
        <v>44532</v>
      </c>
      <c r="H32" s="75" t="s">
        <v>3065</v>
      </c>
      <c r="I32" s="15">
        <v>86</v>
      </c>
      <c r="J32" s="15">
        <v>62</v>
      </c>
      <c r="K32" s="15">
        <v>27</v>
      </c>
      <c r="L32" s="15">
        <v>12</v>
      </c>
      <c r="M32" s="79">
        <v>35.991</v>
      </c>
      <c r="N32" s="94">
        <v>35.991</v>
      </c>
      <c r="O32" s="63">
        <v>2530</v>
      </c>
      <c r="P32" s="64">
        <f>Table224578910112345678910111213141516171819202122232425262728293031323334382444546474849505152536263646566676869703456789101112131415[[#This Row],[PEMBULATAN]]*O32</f>
        <v>91057.23</v>
      </c>
    </row>
    <row r="33" spans="1:16" ht="26.25" customHeight="1" x14ac:dyDescent="0.2">
      <c r="A33" s="13"/>
      <c r="B33" s="73"/>
      <c r="C33" s="71" t="s">
        <v>3462</v>
      </c>
      <c r="D33" s="76" t="s">
        <v>56</v>
      </c>
      <c r="E33" s="12">
        <v>44528</v>
      </c>
      <c r="F33" s="74" t="s">
        <v>1971</v>
      </c>
      <c r="G33" s="12">
        <v>44532</v>
      </c>
      <c r="H33" s="75" t="s">
        <v>3065</v>
      </c>
      <c r="I33" s="15">
        <v>78</v>
      </c>
      <c r="J33" s="15">
        <v>68</v>
      </c>
      <c r="K33" s="15">
        <v>27</v>
      </c>
      <c r="L33" s="15">
        <v>7</v>
      </c>
      <c r="M33" s="79">
        <v>35.802</v>
      </c>
      <c r="N33" s="94">
        <v>35.802</v>
      </c>
      <c r="O33" s="63">
        <v>2530</v>
      </c>
      <c r="P33" s="64">
        <f>Table224578910112345678910111213141516171819202122232425262728293031323334382444546474849505152536263646566676869703456789101112131415[[#This Row],[PEMBULATAN]]*O33</f>
        <v>90579.06</v>
      </c>
    </row>
    <row r="34" spans="1:16" ht="26.25" customHeight="1" x14ac:dyDescent="0.2">
      <c r="A34" s="13"/>
      <c r="B34" s="73"/>
      <c r="C34" s="71" t="s">
        <v>3463</v>
      </c>
      <c r="D34" s="76" t="s">
        <v>56</v>
      </c>
      <c r="E34" s="12">
        <v>44528</v>
      </c>
      <c r="F34" s="74" t="s">
        <v>1971</v>
      </c>
      <c r="G34" s="12">
        <v>44532</v>
      </c>
      <c r="H34" s="75" t="s">
        <v>3065</v>
      </c>
      <c r="I34" s="15">
        <v>82</v>
      </c>
      <c r="J34" s="15">
        <v>55</v>
      </c>
      <c r="K34" s="15">
        <v>40</v>
      </c>
      <c r="L34" s="15">
        <v>15</v>
      </c>
      <c r="M34" s="79">
        <v>45.1</v>
      </c>
      <c r="N34" s="94">
        <v>45.1</v>
      </c>
      <c r="O34" s="63">
        <v>2530</v>
      </c>
      <c r="P34" s="64">
        <f>Table224578910112345678910111213141516171819202122232425262728293031323334382444546474849505152536263646566676869703456789101112131415[[#This Row],[PEMBULATAN]]*O34</f>
        <v>114103</v>
      </c>
    </row>
    <row r="35" spans="1:16" ht="26.25" customHeight="1" x14ac:dyDescent="0.2">
      <c r="A35" s="13"/>
      <c r="B35" s="73"/>
      <c r="C35" s="71" t="s">
        <v>3464</v>
      </c>
      <c r="D35" s="76" t="s">
        <v>56</v>
      </c>
      <c r="E35" s="12">
        <v>44528</v>
      </c>
      <c r="F35" s="74" t="s">
        <v>1971</v>
      </c>
      <c r="G35" s="12">
        <v>44532</v>
      </c>
      <c r="H35" s="75" t="s">
        <v>3065</v>
      </c>
      <c r="I35" s="15">
        <v>70</v>
      </c>
      <c r="J35" s="15">
        <v>67</v>
      </c>
      <c r="K35" s="15">
        <v>23</v>
      </c>
      <c r="L35" s="15">
        <v>7</v>
      </c>
      <c r="M35" s="79">
        <v>26.967500000000001</v>
      </c>
      <c r="N35" s="94">
        <v>26.967500000000001</v>
      </c>
      <c r="O35" s="63">
        <v>2530</v>
      </c>
      <c r="P35" s="64">
        <f>Table224578910112345678910111213141516171819202122232425262728293031323334382444546474849505152536263646566676869703456789101112131415[[#This Row],[PEMBULATAN]]*O35</f>
        <v>68227.775000000009</v>
      </c>
    </row>
    <row r="36" spans="1:16" ht="26.25" customHeight="1" x14ac:dyDescent="0.2">
      <c r="A36" s="13"/>
      <c r="B36" s="73"/>
      <c r="C36" s="71" t="s">
        <v>3465</v>
      </c>
      <c r="D36" s="76" t="s">
        <v>56</v>
      </c>
      <c r="E36" s="12">
        <v>44528</v>
      </c>
      <c r="F36" s="74" t="s">
        <v>1971</v>
      </c>
      <c r="G36" s="12">
        <v>44532</v>
      </c>
      <c r="H36" s="75" t="s">
        <v>3065</v>
      </c>
      <c r="I36" s="15">
        <v>78</v>
      </c>
      <c r="J36" s="15">
        <v>45</v>
      </c>
      <c r="K36" s="15">
        <v>21</v>
      </c>
      <c r="L36" s="15">
        <v>4</v>
      </c>
      <c r="M36" s="79">
        <v>18.427499999999998</v>
      </c>
      <c r="N36" s="94">
        <v>19</v>
      </c>
      <c r="O36" s="63">
        <v>2530</v>
      </c>
      <c r="P36" s="64">
        <f>Table224578910112345678910111213141516171819202122232425262728293031323334382444546474849505152536263646566676869703456789101112131415[[#This Row],[PEMBULATAN]]*O36</f>
        <v>48070</v>
      </c>
    </row>
    <row r="37" spans="1:16" ht="26.25" customHeight="1" x14ac:dyDescent="0.2">
      <c r="A37" s="13"/>
      <c r="B37" s="73"/>
      <c r="C37" s="71" t="s">
        <v>3466</v>
      </c>
      <c r="D37" s="76" t="s">
        <v>56</v>
      </c>
      <c r="E37" s="12">
        <v>44528</v>
      </c>
      <c r="F37" s="74" t="s">
        <v>1971</v>
      </c>
      <c r="G37" s="12">
        <v>44532</v>
      </c>
      <c r="H37" s="75" t="s">
        <v>3065</v>
      </c>
      <c r="I37" s="15">
        <v>60</v>
      </c>
      <c r="J37" s="15">
        <v>47</v>
      </c>
      <c r="K37" s="15">
        <v>15</v>
      </c>
      <c r="L37" s="15">
        <v>3</v>
      </c>
      <c r="M37" s="79">
        <v>10.574999999999999</v>
      </c>
      <c r="N37" s="94">
        <v>10.574999999999999</v>
      </c>
      <c r="O37" s="63">
        <v>2530</v>
      </c>
      <c r="P37" s="64">
        <f>Table224578910112345678910111213141516171819202122232425262728293031323334382444546474849505152536263646566676869703456789101112131415[[#This Row],[PEMBULATAN]]*O37</f>
        <v>26754.75</v>
      </c>
    </row>
    <row r="38" spans="1:16" ht="26.25" customHeight="1" x14ac:dyDescent="0.2">
      <c r="A38" s="13"/>
      <c r="B38" s="73"/>
      <c r="C38" s="71" t="s">
        <v>3467</v>
      </c>
      <c r="D38" s="76" t="s">
        <v>56</v>
      </c>
      <c r="E38" s="12">
        <v>44528</v>
      </c>
      <c r="F38" s="74" t="s">
        <v>1971</v>
      </c>
      <c r="G38" s="12">
        <v>44532</v>
      </c>
      <c r="H38" s="75" t="s">
        <v>3065</v>
      </c>
      <c r="I38" s="15">
        <v>58</v>
      </c>
      <c r="J38" s="15">
        <v>40</v>
      </c>
      <c r="K38" s="15">
        <v>12</v>
      </c>
      <c r="L38" s="15">
        <v>4</v>
      </c>
      <c r="M38" s="79">
        <v>6.96</v>
      </c>
      <c r="N38" s="94">
        <v>6.96</v>
      </c>
      <c r="O38" s="63">
        <v>2530</v>
      </c>
      <c r="P38" s="64">
        <f>Table224578910112345678910111213141516171819202122232425262728293031323334382444546474849505152536263646566676869703456789101112131415[[#This Row],[PEMBULATAN]]*O38</f>
        <v>17608.8</v>
      </c>
    </row>
    <row r="39" spans="1:16" ht="26.25" customHeight="1" x14ac:dyDescent="0.2">
      <c r="A39" s="13"/>
      <c r="B39" s="73"/>
      <c r="C39" s="71" t="s">
        <v>3468</v>
      </c>
      <c r="D39" s="76" t="s">
        <v>56</v>
      </c>
      <c r="E39" s="12">
        <v>44528</v>
      </c>
      <c r="F39" s="74" t="s">
        <v>1971</v>
      </c>
      <c r="G39" s="12">
        <v>44532</v>
      </c>
      <c r="H39" s="75" t="s">
        <v>3065</v>
      </c>
      <c r="I39" s="15">
        <v>79</v>
      </c>
      <c r="J39" s="15">
        <v>60</v>
      </c>
      <c r="K39" s="15">
        <v>39</v>
      </c>
      <c r="L39" s="15">
        <v>6</v>
      </c>
      <c r="M39" s="79">
        <v>46.215000000000003</v>
      </c>
      <c r="N39" s="94">
        <v>46.215000000000003</v>
      </c>
      <c r="O39" s="63">
        <v>2530</v>
      </c>
      <c r="P39" s="64">
        <f>Table224578910112345678910111213141516171819202122232425262728293031323334382444546474849505152536263646566676869703456789101112131415[[#This Row],[PEMBULATAN]]*O39</f>
        <v>116923.95000000001</v>
      </c>
    </row>
    <row r="40" spans="1:16" ht="26.25" customHeight="1" x14ac:dyDescent="0.2">
      <c r="A40" s="13"/>
      <c r="B40" s="73"/>
      <c r="C40" s="71" t="s">
        <v>3469</v>
      </c>
      <c r="D40" s="76" t="s">
        <v>56</v>
      </c>
      <c r="E40" s="12">
        <v>44528</v>
      </c>
      <c r="F40" s="74" t="s">
        <v>1971</v>
      </c>
      <c r="G40" s="12">
        <v>44532</v>
      </c>
      <c r="H40" s="75" t="s">
        <v>3065</v>
      </c>
      <c r="I40" s="15">
        <v>53</v>
      </c>
      <c r="J40" s="15">
        <v>45</v>
      </c>
      <c r="K40" s="15">
        <v>25</v>
      </c>
      <c r="L40" s="15">
        <v>4</v>
      </c>
      <c r="M40" s="79">
        <v>14.90625</v>
      </c>
      <c r="N40" s="94">
        <v>14.90625</v>
      </c>
      <c r="O40" s="63">
        <v>2530</v>
      </c>
      <c r="P40" s="64">
        <f>Table224578910112345678910111213141516171819202122232425262728293031323334382444546474849505152536263646566676869703456789101112131415[[#This Row],[PEMBULATAN]]*O40</f>
        <v>37712.8125</v>
      </c>
    </row>
    <row r="41" spans="1:16" ht="26.25" customHeight="1" x14ac:dyDescent="0.2">
      <c r="A41" s="13"/>
      <c r="B41" s="73"/>
      <c r="C41" s="71" t="s">
        <v>3470</v>
      </c>
      <c r="D41" s="76" t="s">
        <v>56</v>
      </c>
      <c r="E41" s="12">
        <v>44528</v>
      </c>
      <c r="F41" s="74" t="s">
        <v>1971</v>
      </c>
      <c r="G41" s="12">
        <v>44532</v>
      </c>
      <c r="H41" s="75" t="s">
        <v>3065</v>
      </c>
      <c r="I41" s="15">
        <v>94</v>
      </c>
      <c r="J41" s="15">
        <v>5</v>
      </c>
      <c r="K41" s="15">
        <v>5</v>
      </c>
      <c r="L41" s="15">
        <v>1</v>
      </c>
      <c r="M41" s="79">
        <v>0.58750000000000002</v>
      </c>
      <c r="N41" s="94">
        <v>1</v>
      </c>
      <c r="O41" s="63">
        <v>2530</v>
      </c>
      <c r="P41" s="64">
        <f>Table224578910112345678910111213141516171819202122232425262728293031323334382444546474849505152536263646566676869703456789101112131415[[#This Row],[PEMBULATAN]]*O41</f>
        <v>2530</v>
      </c>
    </row>
    <row r="42" spans="1:16" ht="26.25" customHeight="1" x14ac:dyDescent="0.2">
      <c r="A42" s="13"/>
      <c r="B42" s="73"/>
      <c r="C42" s="71" t="s">
        <v>3471</v>
      </c>
      <c r="D42" s="76" t="s">
        <v>56</v>
      </c>
      <c r="E42" s="12">
        <v>44528</v>
      </c>
      <c r="F42" s="74" t="s">
        <v>1971</v>
      </c>
      <c r="G42" s="12">
        <v>44532</v>
      </c>
      <c r="H42" s="75" t="s">
        <v>3065</v>
      </c>
      <c r="I42" s="15">
        <v>30</v>
      </c>
      <c r="J42" s="15">
        <v>42</v>
      </c>
      <c r="K42" s="15">
        <v>11</v>
      </c>
      <c r="L42" s="15">
        <v>1</v>
      </c>
      <c r="M42" s="79">
        <v>3.4649999999999999</v>
      </c>
      <c r="N42" s="94">
        <v>4</v>
      </c>
      <c r="O42" s="63">
        <v>2530</v>
      </c>
      <c r="P42" s="64">
        <f>Table224578910112345678910111213141516171819202122232425262728293031323334382444546474849505152536263646566676869703456789101112131415[[#This Row],[PEMBULATAN]]*O42</f>
        <v>10120</v>
      </c>
    </row>
    <row r="43" spans="1:16" ht="26.25" customHeight="1" x14ac:dyDescent="0.2">
      <c r="A43" s="13"/>
      <c r="B43" s="73"/>
      <c r="C43" s="71" t="s">
        <v>3472</v>
      </c>
      <c r="D43" s="76" t="s">
        <v>56</v>
      </c>
      <c r="E43" s="12">
        <v>44528</v>
      </c>
      <c r="F43" s="74" t="s">
        <v>1971</v>
      </c>
      <c r="G43" s="12">
        <v>44532</v>
      </c>
      <c r="H43" s="75" t="s">
        <v>3065</v>
      </c>
      <c r="I43" s="15">
        <v>85</v>
      </c>
      <c r="J43" s="15">
        <v>27</v>
      </c>
      <c r="K43" s="15">
        <v>7</v>
      </c>
      <c r="L43" s="15">
        <v>2</v>
      </c>
      <c r="M43" s="79">
        <v>4.0162500000000003</v>
      </c>
      <c r="N43" s="94">
        <v>4.0162500000000003</v>
      </c>
      <c r="O43" s="63">
        <v>2530</v>
      </c>
      <c r="P43" s="64">
        <f>Table224578910112345678910111213141516171819202122232425262728293031323334382444546474849505152536263646566676869703456789101112131415[[#This Row],[PEMBULATAN]]*O43</f>
        <v>10161.112500000001</v>
      </c>
    </row>
    <row r="44" spans="1:16" ht="26.25" customHeight="1" x14ac:dyDescent="0.2">
      <c r="A44" s="13"/>
      <c r="B44" s="73"/>
      <c r="C44" s="71" t="s">
        <v>3473</v>
      </c>
      <c r="D44" s="76" t="s">
        <v>56</v>
      </c>
      <c r="E44" s="12">
        <v>44528</v>
      </c>
      <c r="F44" s="74" t="s">
        <v>1971</v>
      </c>
      <c r="G44" s="12">
        <v>44532</v>
      </c>
      <c r="H44" s="75" t="s">
        <v>3065</v>
      </c>
      <c r="I44" s="15">
        <v>75</v>
      </c>
      <c r="J44" s="15">
        <v>58</v>
      </c>
      <c r="K44" s="15">
        <v>30</v>
      </c>
      <c r="L44" s="15">
        <v>6</v>
      </c>
      <c r="M44" s="79">
        <v>32.625</v>
      </c>
      <c r="N44" s="94">
        <v>32.625</v>
      </c>
      <c r="O44" s="63">
        <v>2530</v>
      </c>
      <c r="P44" s="64">
        <f>Table224578910112345678910111213141516171819202122232425262728293031323334382444546474849505152536263646566676869703456789101112131415[[#This Row],[PEMBULATAN]]*O44</f>
        <v>82541.25</v>
      </c>
    </row>
    <row r="45" spans="1:16" ht="26.25" customHeight="1" x14ac:dyDescent="0.2">
      <c r="A45" s="13"/>
      <c r="B45" s="73"/>
      <c r="C45" s="71" t="s">
        <v>3474</v>
      </c>
      <c r="D45" s="76" t="s">
        <v>56</v>
      </c>
      <c r="E45" s="12">
        <v>44528</v>
      </c>
      <c r="F45" s="74" t="s">
        <v>1971</v>
      </c>
      <c r="G45" s="12">
        <v>44532</v>
      </c>
      <c r="H45" s="75" t="s">
        <v>3065</v>
      </c>
      <c r="I45" s="15">
        <v>58</v>
      </c>
      <c r="J45" s="15">
        <v>47</v>
      </c>
      <c r="K45" s="15">
        <v>10</v>
      </c>
      <c r="L45" s="15">
        <v>2</v>
      </c>
      <c r="M45" s="79">
        <v>6.8150000000000004</v>
      </c>
      <c r="N45" s="94">
        <v>6.8150000000000004</v>
      </c>
      <c r="O45" s="63">
        <v>2530</v>
      </c>
      <c r="P45" s="64">
        <f>Table224578910112345678910111213141516171819202122232425262728293031323334382444546474849505152536263646566676869703456789101112131415[[#This Row],[PEMBULATAN]]*O45</f>
        <v>17241.95</v>
      </c>
    </row>
    <row r="46" spans="1:16" ht="26.25" customHeight="1" x14ac:dyDescent="0.2">
      <c r="A46" s="13"/>
      <c r="B46" s="73"/>
      <c r="C46" s="71" t="s">
        <v>3475</v>
      </c>
      <c r="D46" s="76" t="s">
        <v>56</v>
      </c>
      <c r="E46" s="12">
        <v>44528</v>
      </c>
      <c r="F46" s="74" t="s">
        <v>1971</v>
      </c>
      <c r="G46" s="12">
        <v>44532</v>
      </c>
      <c r="H46" s="75" t="s">
        <v>3065</v>
      </c>
      <c r="I46" s="15">
        <v>53</v>
      </c>
      <c r="J46" s="15">
        <v>17</v>
      </c>
      <c r="K46" s="15">
        <v>17</v>
      </c>
      <c r="L46" s="15">
        <v>3</v>
      </c>
      <c r="M46" s="79">
        <v>3.82925</v>
      </c>
      <c r="N46" s="94">
        <v>3.82925</v>
      </c>
      <c r="O46" s="63">
        <v>2530</v>
      </c>
      <c r="P46" s="64">
        <f>Table224578910112345678910111213141516171819202122232425262728293031323334382444546474849505152536263646566676869703456789101112131415[[#This Row],[PEMBULATAN]]*O46</f>
        <v>9688.0025000000005</v>
      </c>
    </row>
    <row r="47" spans="1:16" ht="26.25" customHeight="1" x14ac:dyDescent="0.2">
      <c r="A47" s="13"/>
      <c r="B47" s="73"/>
      <c r="C47" s="71" t="s">
        <v>3476</v>
      </c>
      <c r="D47" s="76" t="s">
        <v>56</v>
      </c>
      <c r="E47" s="12">
        <v>44528</v>
      </c>
      <c r="F47" s="74" t="s">
        <v>1971</v>
      </c>
      <c r="G47" s="12">
        <v>44532</v>
      </c>
      <c r="H47" s="75" t="s">
        <v>3065</v>
      </c>
      <c r="I47" s="15">
        <v>127</v>
      </c>
      <c r="J47" s="15">
        <v>15</v>
      </c>
      <c r="K47" s="15">
        <v>15</v>
      </c>
      <c r="L47" s="15">
        <v>2</v>
      </c>
      <c r="M47" s="79">
        <v>7.1437499999999998</v>
      </c>
      <c r="N47" s="94">
        <v>7.1437499999999998</v>
      </c>
      <c r="O47" s="63">
        <v>2530</v>
      </c>
      <c r="P47" s="64">
        <f>Table224578910112345678910111213141516171819202122232425262728293031323334382444546474849505152536263646566676869703456789101112131415[[#This Row],[PEMBULATAN]]*O47</f>
        <v>18073.6875</v>
      </c>
    </row>
    <row r="48" spans="1:16" ht="26.25" customHeight="1" x14ac:dyDescent="0.2">
      <c r="A48" s="13"/>
      <c r="B48" s="73"/>
      <c r="C48" s="71" t="s">
        <v>3477</v>
      </c>
      <c r="D48" s="76" t="s">
        <v>56</v>
      </c>
      <c r="E48" s="12">
        <v>44528</v>
      </c>
      <c r="F48" s="74" t="s">
        <v>1971</v>
      </c>
      <c r="G48" s="12">
        <v>44532</v>
      </c>
      <c r="H48" s="75" t="s">
        <v>3065</v>
      </c>
      <c r="I48" s="15">
        <v>92</v>
      </c>
      <c r="J48" s="15">
        <v>75</v>
      </c>
      <c r="K48" s="15">
        <v>36</v>
      </c>
      <c r="L48" s="15">
        <v>10</v>
      </c>
      <c r="M48" s="79">
        <v>62.1</v>
      </c>
      <c r="N48" s="94">
        <v>62.1</v>
      </c>
      <c r="O48" s="63">
        <v>2530</v>
      </c>
      <c r="P48" s="64">
        <f>Table224578910112345678910111213141516171819202122232425262728293031323334382444546474849505152536263646566676869703456789101112131415[[#This Row],[PEMBULATAN]]*O48</f>
        <v>157113</v>
      </c>
    </row>
    <row r="49" spans="1:16" ht="26.25" customHeight="1" x14ac:dyDescent="0.2">
      <c r="A49" s="13"/>
      <c r="B49" s="73"/>
      <c r="C49" s="71" t="s">
        <v>3478</v>
      </c>
      <c r="D49" s="76" t="s">
        <v>56</v>
      </c>
      <c r="E49" s="12">
        <v>44528</v>
      </c>
      <c r="F49" s="74" t="s">
        <v>1971</v>
      </c>
      <c r="G49" s="12">
        <v>44532</v>
      </c>
      <c r="H49" s="75" t="s">
        <v>3065</v>
      </c>
      <c r="I49" s="15">
        <v>65</v>
      </c>
      <c r="J49" s="15">
        <v>47</v>
      </c>
      <c r="K49" s="15">
        <v>13</v>
      </c>
      <c r="L49" s="15">
        <v>3</v>
      </c>
      <c r="M49" s="79">
        <v>9.9287500000000009</v>
      </c>
      <c r="N49" s="94">
        <v>9.9287500000000009</v>
      </c>
      <c r="O49" s="63">
        <v>2530</v>
      </c>
      <c r="P49" s="64">
        <f>Table224578910112345678910111213141516171819202122232425262728293031323334382444546474849505152536263646566676869703456789101112131415[[#This Row],[PEMBULATAN]]*O49</f>
        <v>25119.737500000003</v>
      </c>
    </row>
    <row r="50" spans="1:16" ht="26.25" customHeight="1" x14ac:dyDescent="0.2">
      <c r="A50" s="13"/>
      <c r="B50" s="73"/>
      <c r="C50" s="71" t="s">
        <v>3479</v>
      </c>
      <c r="D50" s="76" t="s">
        <v>56</v>
      </c>
      <c r="E50" s="12">
        <v>44528</v>
      </c>
      <c r="F50" s="74" t="s">
        <v>1971</v>
      </c>
      <c r="G50" s="12">
        <v>44532</v>
      </c>
      <c r="H50" s="75" t="s">
        <v>3065</v>
      </c>
      <c r="I50" s="15">
        <v>52</v>
      </c>
      <c r="J50" s="15">
        <v>42</v>
      </c>
      <c r="K50" s="15">
        <v>16</v>
      </c>
      <c r="L50" s="15">
        <v>4</v>
      </c>
      <c r="M50" s="79">
        <v>8.7360000000000007</v>
      </c>
      <c r="N50" s="94">
        <v>8.7360000000000007</v>
      </c>
      <c r="O50" s="63">
        <v>2530</v>
      </c>
      <c r="P50" s="64">
        <f>Table224578910112345678910111213141516171819202122232425262728293031323334382444546474849505152536263646566676869703456789101112131415[[#This Row],[PEMBULATAN]]*O50</f>
        <v>22102.080000000002</v>
      </c>
    </row>
    <row r="51" spans="1:16" ht="26.25" customHeight="1" x14ac:dyDescent="0.2">
      <c r="A51" s="13"/>
      <c r="B51" s="73"/>
      <c r="C51" s="71" t="s">
        <v>3480</v>
      </c>
      <c r="D51" s="76" t="s">
        <v>56</v>
      </c>
      <c r="E51" s="12">
        <v>44528</v>
      </c>
      <c r="F51" s="74" t="s">
        <v>1971</v>
      </c>
      <c r="G51" s="12">
        <v>44532</v>
      </c>
      <c r="H51" s="75" t="s">
        <v>3065</v>
      </c>
      <c r="I51" s="15">
        <v>85</v>
      </c>
      <c r="J51" s="15">
        <v>64</v>
      </c>
      <c r="K51" s="15">
        <v>35</v>
      </c>
      <c r="L51" s="15">
        <v>8</v>
      </c>
      <c r="M51" s="79">
        <v>47.6</v>
      </c>
      <c r="N51" s="94">
        <v>47.6</v>
      </c>
      <c r="O51" s="63">
        <v>2530</v>
      </c>
      <c r="P51" s="64">
        <f>Table224578910112345678910111213141516171819202122232425262728293031323334382444546474849505152536263646566676869703456789101112131415[[#This Row],[PEMBULATAN]]*O51</f>
        <v>120428</v>
      </c>
    </row>
    <row r="52" spans="1:16" ht="26.25" customHeight="1" x14ac:dyDescent="0.2">
      <c r="A52" s="13"/>
      <c r="B52" s="73"/>
      <c r="C52" s="71" t="s">
        <v>3481</v>
      </c>
      <c r="D52" s="76" t="s">
        <v>56</v>
      </c>
      <c r="E52" s="12">
        <v>44528</v>
      </c>
      <c r="F52" s="74" t="s">
        <v>1971</v>
      </c>
      <c r="G52" s="12">
        <v>44532</v>
      </c>
      <c r="H52" s="75" t="s">
        <v>3065</v>
      </c>
      <c r="I52" s="15">
        <v>76</v>
      </c>
      <c r="J52" s="15">
        <v>46</v>
      </c>
      <c r="K52" s="15">
        <v>34</v>
      </c>
      <c r="L52" s="15">
        <v>10</v>
      </c>
      <c r="M52" s="79">
        <v>29.716000000000001</v>
      </c>
      <c r="N52" s="94">
        <v>29.716000000000001</v>
      </c>
      <c r="O52" s="63">
        <v>2530</v>
      </c>
      <c r="P52" s="64">
        <f>Table224578910112345678910111213141516171819202122232425262728293031323334382444546474849505152536263646566676869703456789101112131415[[#This Row],[PEMBULATAN]]*O52</f>
        <v>75181.48</v>
      </c>
    </row>
    <row r="53" spans="1:16" ht="26.25" customHeight="1" x14ac:dyDescent="0.2">
      <c r="A53" s="13"/>
      <c r="B53" s="73"/>
      <c r="C53" s="71" t="s">
        <v>3482</v>
      </c>
      <c r="D53" s="76" t="s">
        <v>56</v>
      </c>
      <c r="E53" s="12">
        <v>44528</v>
      </c>
      <c r="F53" s="74" t="s">
        <v>1971</v>
      </c>
      <c r="G53" s="12">
        <v>44532</v>
      </c>
      <c r="H53" s="75" t="s">
        <v>3065</v>
      </c>
      <c r="I53" s="15">
        <v>43</v>
      </c>
      <c r="J53" s="15">
        <v>48</v>
      </c>
      <c r="K53" s="15">
        <v>15</v>
      </c>
      <c r="L53" s="15">
        <v>3</v>
      </c>
      <c r="M53" s="79">
        <v>7.74</v>
      </c>
      <c r="N53" s="94">
        <v>7.74</v>
      </c>
      <c r="O53" s="63">
        <v>2530</v>
      </c>
      <c r="P53" s="64">
        <f>Table224578910112345678910111213141516171819202122232425262728293031323334382444546474849505152536263646566676869703456789101112131415[[#This Row],[PEMBULATAN]]*O53</f>
        <v>19582.2</v>
      </c>
    </row>
    <row r="54" spans="1:16" ht="26.25" customHeight="1" x14ac:dyDescent="0.2">
      <c r="A54" s="13"/>
      <c r="B54" s="73"/>
      <c r="C54" s="71" t="s">
        <v>3483</v>
      </c>
      <c r="D54" s="76" t="s">
        <v>56</v>
      </c>
      <c r="E54" s="12">
        <v>44528</v>
      </c>
      <c r="F54" s="74" t="s">
        <v>1971</v>
      </c>
      <c r="G54" s="12">
        <v>44532</v>
      </c>
      <c r="H54" s="75" t="s">
        <v>3065</v>
      </c>
      <c r="I54" s="15">
        <v>36</v>
      </c>
      <c r="J54" s="15">
        <v>42</v>
      </c>
      <c r="K54" s="15">
        <v>5</v>
      </c>
      <c r="L54" s="15">
        <v>1</v>
      </c>
      <c r="M54" s="79">
        <v>1.89</v>
      </c>
      <c r="N54" s="94">
        <v>1.89</v>
      </c>
      <c r="O54" s="63">
        <v>2530</v>
      </c>
      <c r="P54" s="64">
        <f>Table224578910112345678910111213141516171819202122232425262728293031323334382444546474849505152536263646566676869703456789101112131415[[#This Row],[PEMBULATAN]]*O54</f>
        <v>4781.7</v>
      </c>
    </row>
    <row r="55" spans="1:16" ht="26.25" customHeight="1" x14ac:dyDescent="0.2">
      <c r="A55" s="13"/>
      <c r="B55" s="73"/>
      <c r="C55" s="71" t="s">
        <v>3484</v>
      </c>
      <c r="D55" s="76" t="s">
        <v>56</v>
      </c>
      <c r="E55" s="12">
        <v>44528</v>
      </c>
      <c r="F55" s="74" t="s">
        <v>1971</v>
      </c>
      <c r="G55" s="12">
        <v>44532</v>
      </c>
      <c r="H55" s="75" t="s">
        <v>3065</v>
      </c>
      <c r="I55" s="15">
        <v>44</v>
      </c>
      <c r="J55" s="15">
        <v>48</v>
      </c>
      <c r="K55" s="15">
        <v>35</v>
      </c>
      <c r="L55" s="15">
        <v>1</v>
      </c>
      <c r="M55" s="79">
        <v>18.48</v>
      </c>
      <c r="N55" s="94">
        <v>19</v>
      </c>
      <c r="O55" s="63">
        <v>2530</v>
      </c>
      <c r="P55" s="64">
        <f>Table224578910112345678910111213141516171819202122232425262728293031323334382444546474849505152536263646566676869703456789101112131415[[#This Row],[PEMBULATAN]]*O55</f>
        <v>48070</v>
      </c>
    </row>
    <row r="56" spans="1:16" ht="26.25" customHeight="1" x14ac:dyDescent="0.2">
      <c r="A56" s="13"/>
      <c r="B56" s="73"/>
      <c r="C56" s="71" t="s">
        <v>3485</v>
      </c>
      <c r="D56" s="76" t="s">
        <v>56</v>
      </c>
      <c r="E56" s="12">
        <v>44528</v>
      </c>
      <c r="F56" s="74" t="s">
        <v>1971</v>
      </c>
      <c r="G56" s="12">
        <v>44532</v>
      </c>
      <c r="H56" s="75" t="s">
        <v>3065</v>
      </c>
      <c r="I56" s="15">
        <v>110</v>
      </c>
      <c r="J56" s="15">
        <v>30</v>
      </c>
      <c r="K56" s="15">
        <v>34</v>
      </c>
      <c r="L56" s="15">
        <v>13</v>
      </c>
      <c r="M56" s="79">
        <v>28.05</v>
      </c>
      <c r="N56" s="94">
        <v>28.05</v>
      </c>
      <c r="O56" s="63">
        <v>2530</v>
      </c>
      <c r="P56" s="64">
        <f>Table224578910112345678910111213141516171819202122232425262728293031323334382444546474849505152536263646566676869703456789101112131415[[#This Row],[PEMBULATAN]]*O56</f>
        <v>70966.5</v>
      </c>
    </row>
    <row r="57" spans="1:16" ht="26.25" customHeight="1" x14ac:dyDescent="0.2">
      <c r="A57" s="13"/>
      <c r="B57" s="73"/>
      <c r="C57" s="71" t="s">
        <v>3486</v>
      </c>
      <c r="D57" s="76" t="s">
        <v>56</v>
      </c>
      <c r="E57" s="12">
        <v>44528</v>
      </c>
      <c r="F57" s="74" t="s">
        <v>1971</v>
      </c>
      <c r="G57" s="12">
        <v>44532</v>
      </c>
      <c r="H57" s="75" t="s">
        <v>3065</v>
      </c>
      <c r="I57" s="15">
        <v>93</v>
      </c>
      <c r="J57" s="15">
        <v>53</v>
      </c>
      <c r="K57" s="15">
        <v>25</v>
      </c>
      <c r="L57" s="15">
        <v>10</v>
      </c>
      <c r="M57" s="79">
        <v>30.806249999999999</v>
      </c>
      <c r="N57" s="94">
        <v>30.806249999999999</v>
      </c>
      <c r="O57" s="63">
        <v>2530</v>
      </c>
      <c r="P57" s="64">
        <f>Table224578910112345678910111213141516171819202122232425262728293031323334382444546474849505152536263646566676869703456789101112131415[[#This Row],[PEMBULATAN]]*O57</f>
        <v>77939.8125</v>
      </c>
    </row>
    <row r="58" spans="1:16" ht="26.25" customHeight="1" x14ac:dyDescent="0.2">
      <c r="A58" s="13"/>
      <c r="B58" s="73"/>
      <c r="C58" s="71" t="s">
        <v>3487</v>
      </c>
      <c r="D58" s="76" t="s">
        <v>56</v>
      </c>
      <c r="E58" s="12">
        <v>44528</v>
      </c>
      <c r="F58" s="74" t="s">
        <v>1971</v>
      </c>
      <c r="G58" s="12">
        <v>44532</v>
      </c>
      <c r="H58" s="75" t="s">
        <v>3065</v>
      </c>
      <c r="I58" s="15">
        <v>110</v>
      </c>
      <c r="J58" s="15">
        <v>10</v>
      </c>
      <c r="K58" s="15">
        <v>10</v>
      </c>
      <c r="L58" s="15">
        <v>2</v>
      </c>
      <c r="M58" s="79">
        <v>2.75</v>
      </c>
      <c r="N58" s="94">
        <v>2.75</v>
      </c>
      <c r="O58" s="63">
        <v>2530</v>
      </c>
      <c r="P58" s="64">
        <f>Table224578910112345678910111213141516171819202122232425262728293031323334382444546474849505152536263646566676869703456789101112131415[[#This Row],[PEMBULATAN]]*O58</f>
        <v>6957.5</v>
      </c>
    </row>
    <row r="59" spans="1:16" ht="26.25" customHeight="1" x14ac:dyDescent="0.2">
      <c r="A59" s="13"/>
      <c r="B59" s="73"/>
      <c r="C59" s="71" t="s">
        <v>3488</v>
      </c>
      <c r="D59" s="76" t="s">
        <v>56</v>
      </c>
      <c r="E59" s="12">
        <v>44528</v>
      </c>
      <c r="F59" s="74" t="s">
        <v>1971</v>
      </c>
      <c r="G59" s="12">
        <v>44532</v>
      </c>
      <c r="H59" s="75" t="s">
        <v>3065</v>
      </c>
      <c r="I59" s="15">
        <v>52</v>
      </c>
      <c r="J59" s="15">
        <v>52</v>
      </c>
      <c r="K59" s="15">
        <v>17</v>
      </c>
      <c r="L59" s="15">
        <v>5</v>
      </c>
      <c r="M59" s="79">
        <v>11.492000000000001</v>
      </c>
      <c r="N59" s="94">
        <v>12</v>
      </c>
      <c r="O59" s="63">
        <v>2530</v>
      </c>
      <c r="P59" s="64">
        <f>Table224578910112345678910111213141516171819202122232425262728293031323334382444546474849505152536263646566676869703456789101112131415[[#This Row],[PEMBULATAN]]*O59</f>
        <v>30360</v>
      </c>
    </row>
    <row r="60" spans="1:16" ht="22.5" customHeight="1" x14ac:dyDescent="0.2">
      <c r="A60" s="116" t="s">
        <v>30</v>
      </c>
      <c r="B60" s="117"/>
      <c r="C60" s="117"/>
      <c r="D60" s="117"/>
      <c r="E60" s="117"/>
      <c r="F60" s="117"/>
      <c r="G60" s="117"/>
      <c r="H60" s="117"/>
      <c r="I60" s="117"/>
      <c r="J60" s="117"/>
      <c r="K60" s="117"/>
      <c r="L60" s="118"/>
      <c r="M60" s="77">
        <f>SUBTOTAL(109,Table224578910112345678910111213141516171819202122232425262728293031323334382444546474849505152536263646566676869703456789101112131415[KG VOLUME])</f>
        <v>1371.1204999999998</v>
      </c>
      <c r="N60" s="67">
        <f>SUM(N3:N59)</f>
        <v>1380.5184999999997</v>
      </c>
      <c r="O60" s="119">
        <f>SUM(P3:P59)</f>
        <v>3492711.8050000002</v>
      </c>
      <c r="P60" s="120"/>
    </row>
    <row r="61" spans="1:16" ht="18" customHeight="1" x14ac:dyDescent="0.2">
      <c r="A61" s="84"/>
      <c r="B61" s="55" t="s">
        <v>42</v>
      </c>
      <c r="C61" s="54"/>
      <c r="D61" s="56" t="s">
        <v>43</v>
      </c>
      <c r="E61" s="84"/>
      <c r="F61" s="84"/>
      <c r="G61" s="84"/>
      <c r="H61" s="84"/>
      <c r="I61" s="84"/>
      <c r="J61" s="84"/>
      <c r="K61" s="84"/>
      <c r="L61" s="84"/>
      <c r="M61" s="85"/>
      <c r="N61" s="86" t="s">
        <v>51</v>
      </c>
      <c r="O61" s="87"/>
      <c r="P61" s="87">
        <f>O60*10%</f>
        <v>349271.18050000002</v>
      </c>
    </row>
    <row r="62" spans="1:16" ht="18" customHeight="1" thickBot="1" x14ac:dyDescent="0.25">
      <c r="A62" s="84"/>
      <c r="B62" s="55"/>
      <c r="C62" s="54"/>
      <c r="D62" s="56"/>
      <c r="E62" s="84"/>
      <c r="F62" s="84"/>
      <c r="G62" s="84"/>
      <c r="H62" s="84"/>
      <c r="I62" s="84"/>
      <c r="J62" s="84"/>
      <c r="K62" s="84"/>
      <c r="L62" s="84"/>
      <c r="M62" s="85"/>
      <c r="N62" s="88" t="s">
        <v>52</v>
      </c>
      <c r="O62" s="89"/>
      <c r="P62" s="89">
        <f>O60-P61</f>
        <v>3143440.6244999999</v>
      </c>
    </row>
    <row r="63" spans="1:16" ht="18" customHeight="1" x14ac:dyDescent="0.2">
      <c r="A63" s="10"/>
      <c r="H63" s="62"/>
      <c r="N63" s="61" t="s">
        <v>31</v>
      </c>
      <c r="P63" s="68">
        <f>P62*1%</f>
        <v>31434.406244999998</v>
      </c>
    </row>
    <row r="64" spans="1:16" ht="18" customHeight="1" thickBot="1" x14ac:dyDescent="0.25">
      <c r="A64" s="10"/>
      <c r="H64" s="62"/>
      <c r="N64" s="61" t="s">
        <v>53</v>
      </c>
      <c r="P64" s="70">
        <f>P62*2%</f>
        <v>62868.812489999997</v>
      </c>
    </row>
    <row r="65" spans="1:16" ht="18" customHeight="1" x14ac:dyDescent="0.2">
      <c r="A65" s="10"/>
      <c r="H65" s="62"/>
      <c r="N65" s="65" t="s">
        <v>32</v>
      </c>
      <c r="O65" s="66"/>
      <c r="P65" s="69">
        <f>P62+P63-P64</f>
        <v>3112006.2182550002</v>
      </c>
    </row>
    <row r="67" spans="1:16" x14ac:dyDescent="0.2">
      <c r="A67" s="10"/>
      <c r="H67" s="62"/>
      <c r="P67" s="70"/>
    </row>
    <row r="68" spans="1:16" x14ac:dyDescent="0.2">
      <c r="A68" s="10"/>
      <c r="H68" s="62"/>
      <c r="O68" s="57"/>
      <c r="P68" s="70"/>
    </row>
    <row r="69" spans="1:16" s="3" customFormat="1" x14ac:dyDescent="0.25">
      <c r="A69" s="10"/>
      <c r="B69" s="2"/>
      <c r="C69" s="2"/>
      <c r="E69" s="11"/>
      <c r="H69" s="62"/>
      <c r="N69" s="14"/>
      <c r="O69" s="14"/>
      <c r="P69" s="14"/>
    </row>
    <row r="70" spans="1:16" s="3" customFormat="1" x14ac:dyDescent="0.25">
      <c r="A70" s="10"/>
      <c r="B70" s="2"/>
      <c r="C70" s="2"/>
      <c r="E70" s="11"/>
      <c r="H70" s="62"/>
      <c r="N70" s="14"/>
      <c r="O70" s="14"/>
      <c r="P70" s="14"/>
    </row>
    <row r="71" spans="1:16" s="3" customFormat="1" x14ac:dyDescent="0.25">
      <c r="A71" s="10"/>
      <c r="B71" s="2"/>
      <c r="C71" s="2"/>
      <c r="E71" s="11"/>
      <c r="H71" s="62"/>
      <c r="N71" s="14"/>
      <c r="O71" s="14"/>
      <c r="P71" s="14"/>
    </row>
    <row r="72" spans="1:16" s="3" customFormat="1" x14ac:dyDescent="0.25">
      <c r="A72" s="10"/>
      <c r="B72" s="2"/>
      <c r="C72" s="2"/>
      <c r="E72" s="11"/>
      <c r="H72" s="62"/>
      <c r="N72" s="14"/>
      <c r="O72" s="14"/>
      <c r="P72" s="14"/>
    </row>
    <row r="73" spans="1:16" s="3" customFormat="1" x14ac:dyDescent="0.25">
      <c r="A73" s="10"/>
      <c r="B73" s="2"/>
      <c r="C73" s="2"/>
      <c r="E73" s="11"/>
      <c r="H73" s="62"/>
      <c r="N73" s="14"/>
      <c r="O73" s="14"/>
      <c r="P73" s="14"/>
    </row>
    <row r="74" spans="1:16" s="3" customFormat="1" x14ac:dyDescent="0.25">
      <c r="A74" s="10"/>
      <c r="B74" s="2"/>
      <c r="C74" s="2"/>
      <c r="E74" s="11"/>
      <c r="H74" s="62"/>
      <c r="N74" s="14"/>
      <c r="O74" s="14"/>
      <c r="P74" s="14"/>
    </row>
    <row r="75" spans="1:16" s="3" customFormat="1" x14ac:dyDescent="0.25">
      <c r="A75" s="10"/>
      <c r="B75" s="2"/>
      <c r="C75" s="2"/>
      <c r="E75" s="11"/>
      <c r="H75" s="62"/>
      <c r="N75" s="14"/>
      <c r="O75" s="14"/>
      <c r="P75" s="14"/>
    </row>
    <row r="76" spans="1:16" s="3" customFormat="1" x14ac:dyDescent="0.25">
      <c r="A76" s="10"/>
      <c r="B76" s="2"/>
      <c r="C76" s="2"/>
      <c r="E76" s="11"/>
      <c r="H76" s="62"/>
      <c r="N76" s="14"/>
      <c r="O76" s="14"/>
      <c r="P76" s="14"/>
    </row>
    <row r="77" spans="1:16" s="3" customFormat="1" x14ac:dyDescent="0.25">
      <c r="A77" s="10"/>
      <c r="B77" s="2"/>
      <c r="C77" s="2"/>
      <c r="E77" s="11"/>
      <c r="H77" s="62"/>
      <c r="N77" s="14"/>
      <c r="O77" s="14"/>
      <c r="P77" s="14"/>
    </row>
    <row r="78" spans="1:16" s="3" customFormat="1" x14ac:dyDescent="0.25">
      <c r="A78" s="10"/>
      <c r="B78" s="2"/>
      <c r="C78" s="2"/>
      <c r="E78" s="11"/>
      <c r="H78" s="62"/>
      <c r="N78" s="14"/>
      <c r="O78" s="14"/>
      <c r="P78" s="14"/>
    </row>
    <row r="79" spans="1:16" s="3" customFormat="1" x14ac:dyDescent="0.25">
      <c r="A79" s="10"/>
      <c r="B79" s="2"/>
      <c r="C79" s="2"/>
      <c r="E79" s="11"/>
      <c r="H79" s="62"/>
      <c r="N79" s="14"/>
      <c r="O79" s="14"/>
      <c r="P79" s="14"/>
    </row>
    <row r="80" spans="1:16" s="3" customFormat="1" x14ac:dyDescent="0.25">
      <c r="A80" s="10"/>
      <c r="B80" s="2"/>
      <c r="C80" s="2"/>
      <c r="E80" s="11"/>
      <c r="H80" s="62"/>
      <c r="N80" s="14"/>
      <c r="O80" s="14"/>
      <c r="P80" s="14"/>
    </row>
  </sheetData>
  <mergeCells count="2">
    <mergeCell ref="A60:L60"/>
    <mergeCell ref="O60:P60"/>
  </mergeCells>
  <conditionalFormatting sqref="B3:B59">
    <cfRule type="duplicateValues" dxfId="127" priority="9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0"/>
  <sheetViews>
    <sheetView workbookViewId="0">
      <selection activeCell="M14" sqref="M14"/>
    </sheetView>
  </sheetViews>
  <sheetFormatPr defaultRowHeight="15" x14ac:dyDescent="0.2"/>
  <cols>
    <col min="1" max="1" width="8" style="4" customWidth="1"/>
    <col min="2" max="2" width="20.140625" style="2" customWidth="1"/>
    <col min="3" max="3" width="15.28515625" style="2" customWidth="1"/>
    <col min="4" max="4" width="10.7109375" style="3" customWidth="1"/>
    <col min="5" max="5" width="8" style="11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8" t="s">
        <v>44</v>
      </c>
      <c r="B2" s="7" t="s">
        <v>7</v>
      </c>
      <c r="C2" s="7" t="s">
        <v>0</v>
      </c>
      <c r="D2" s="7" t="s">
        <v>1</v>
      </c>
      <c r="E2" s="59" t="s">
        <v>4</v>
      </c>
      <c r="F2" s="7" t="s">
        <v>3</v>
      </c>
      <c r="G2" s="7" t="s">
        <v>5</v>
      </c>
      <c r="H2" s="59" t="s">
        <v>2</v>
      </c>
      <c r="I2" s="7" t="s">
        <v>39</v>
      </c>
      <c r="J2" s="7" t="s">
        <v>40</v>
      </c>
      <c r="K2" s="7" t="s">
        <v>41</v>
      </c>
      <c r="L2" s="60" t="s">
        <v>45</v>
      </c>
      <c r="M2" s="60" t="s">
        <v>46</v>
      </c>
      <c r="N2" s="60" t="s">
        <v>6</v>
      </c>
      <c r="O2" s="60" t="s">
        <v>47</v>
      </c>
      <c r="P2" s="60" t="s">
        <v>48</v>
      </c>
    </row>
    <row r="3" spans="1:16" ht="26.25" customHeight="1" x14ac:dyDescent="0.2">
      <c r="A3" s="81">
        <v>404045</v>
      </c>
      <c r="B3" s="72" t="s">
        <v>3489</v>
      </c>
      <c r="C3" s="8" t="s">
        <v>3490</v>
      </c>
      <c r="D3" s="74" t="s">
        <v>56</v>
      </c>
      <c r="E3" s="12">
        <v>44528</v>
      </c>
      <c r="F3" s="74" t="s">
        <v>1971</v>
      </c>
      <c r="G3" s="12">
        <v>44532</v>
      </c>
      <c r="H3" s="9" t="s">
        <v>3065</v>
      </c>
      <c r="I3" s="1">
        <v>64</v>
      </c>
      <c r="J3" s="1">
        <v>42</v>
      </c>
      <c r="K3" s="1">
        <v>42</v>
      </c>
      <c r="L3" s="1">
        <v>20</v>
      </c>
      <c r="M3" s="78">
        <v>28.224</v>
      </c>
      <c r="N3" s="94">
        <v>28.224</v>
      </c>
      <c r="O3" s="63">
        <v>2530</v>
      </c>
      <c r="P3" s="64">
        <f>Table22457891011234567891011121314151617181920212223242526272829303132333438244454647484950515253626364656667686970345678910111213141516[[#This Row],[PEMBULATAN]]*O3</f>
        <v>71406.720000000001</v>
      </c>
    </row>
    <row r="4" spans="1:16" ht="26.25" customHeight="1" x14ac:dyDescent="0.2">
      <c r="A4" s="13"/>
      <c r="B4" s="73"/>
      <c r="C4" s="71" t="s">
        <v>3491</v>
      </c>
      <c r="D4" s="76" t="s">
        <v>56</v>
      </c>
      <c r="E4" s="12">
        <v>44528</v>
      </c>
      <c r="F4" s="74" t="s">
        <v>1971</v>
      </c>
      <c r="G4" s="12">
        <v>44532</v>
      </c>
      <c r="H4" s="75" t="s">
        <v>3065</v>
      </c>
      <c r="I4" s="15">
        <v>130</v>
      </c>
      <c r="J4" s="15">
        <v>40</v>
      </c>
      <c r="K4" s="15">
        <v>46</v>
      </c>
      <c r="L4" s="15">
        <v>4</v>
      </c>
      <c r="M4" s="79">
        <v>59.8</v>
      </c>
      <c r="N4" s="94">
        <v>59.8</v>
      </c>
      <c r="O4" s="63">
        <v>2530</v>
      </c>
      <c r="P4" s="64">
        <f>Table22457891011234567891011121314151617181920212223242526272829303132333438244454647484950515253626364656667686970345678910111213141516[[#This Row],[PEMBULATAN]]*O4</f>
        <v>151294</v>
      </c>
    </row>
    <row r="5" spans="1:16" ht="26.25" customHeight="1" x14ac:dyDescent="0.2">
      <c r="A5" s="13"/>
      <c r="B5" s="96"/>
      <c r="C5" s="71" t="s">
        <v>3492</v>
      </c>
      <c r="D5" s="76" t="s">
        <v>56</v>
      </c>
      <c r="E5" s="12">
        <v>44528</v>
      </c>
      <c r="F5" s="74" t="s">
        <v>1971</v>
      </c>
      <c r="G5" s="12">
        <v>44532</v>
      </c>
      <c r="H5" s="75" t="s">
        <v>3065</v>
      </c>
      <c r="I5" s="15">
        <v>90</v>
      </c>
      <c r="J5" s="15">
        <v>62</v>
      </c>
      <c r="K5" s="15">
        <v>52</v>
      </c>
      <c r="L5" s="15">
        <v>40</v>
      </c>
      <c r="M5" s="79">
        <v>72.540000000000006</v>
      </c>
      <c r="N5" s="94">
        <v>72.540000000000006</v>
      </c>
      <c r="O5" s="63">
        <v>2530</v>
      </c>
      <c r="P5" s="64">
        <f>Table22457891011234567891011121314151617181920212223242526272829303132333438244454647484950515253626364656667686970345678910111213141516[[#This Row],[PEMBULATAN]]*O5</f>
        <v>183526.2</v>
      </c>
    </row>
    <row r="6" spans="1:16" ht="26.25" customHeight="1" x14ac:dyDescent="0.2">
      <c r="A6" s="13"/>
      <c r="B6" s="73" t="s">
        <v>3493</v>
      </c>
      <c r="C6" s="71" t="s">
        <v>3494</v>
      </c>
      <c r="D6" s="76" t="s">
        <v>56</v>
      </c>
      <c r="E6" s="12">
        <v>44528</v>
      </c>
      <c r="F6" s="74" t="s">
        <v>1971</v>
      </c>
      <c r="G6" s="12">
        <v>44532</v>
      </c>
      <c r="H6" s="75" t="s">
        <v>3065</v>
      </c>
      <c r="I6" s="15">
        <v>40</v>
      </c>
      <c r="J6" s="15">
        <v>35</v>
      </c>
      <c r="K6" s="15">
        <v>10</v>
      </c>
      <c r="L6" s="15">
        <v>2</v>
      </c>
      <c r="M6" s="79">
        <v>3.5</v>
      </c>
      <c r="N6" s="94">
        <v>5</v>
      </c>
      <c r="O6" s="63">
        <v>2530</v>
      </c>
      <c r="P6" s="64">
        <f>Table22457891011234567891011121314151617181920212223242526272829303132333438244454647484950515253626364656667686970345678910111213141516[[#This Row],[PEMBULATAN]]*O6</f>
        <v>12650</v>
      </c>
    </row>
    <row r="7" spans="1:16" ht="26.25" customHeight="1" x14ac:dyDescent="0.2">
      <c r="A7" s="13"/>
      <c r="B7" s="73"/>
      <c r="C7" s="71" t="s">
        <v>3495</v>
      </c>
      <c r="D7" s="76" t="s">
        <v>56</v>
      </c>
      <c r="E7" s="12">
        <v>44528</v>
      </c>
      <c r="F7" s="74" t="s">
        <v>1971</v>
      </c>
      <c r="G7" s="12">
        <v>44532</v>
      </c>
      <c r="H7" s="75" t="s">
        <v>3065</v>
      </c>
      <c r="I7" s="15">
        <v>50</v>
      </c>
      <c r="J7" s="15">
        <v>42</v>
      </c>
      <c r="K7" s="15">
        <v>12</v>
      </c>
      <c r="L7" s="15">
        <v>7</v>
      </c>
      <c r="M7" s="79">
        <v>6.3</v>
      </c>
      <c r="N7" s="94">
        <v>8</v>
      </c>
      <c r="O7" s="63">
        <v>2530</v>
      </c>
      <c r="P7" s="64">
        <f>Table22457891011234567891011121314151617181920212223242526272829303132333438244454647484950515253626364656667686970345678910111213141516[[#This Row],[PEMBULATAN]]*O7</f>
        <v>20240</v>
      </c>
    </row>
    <row r="8" spans="1:16" ht="26.25" customHeight="1" x14ac:dyDescent="0.2">
      <c r="A8" s="13"/>
      <c r="B8" s="73"/>
      <c r="C8" s="71" t="s">
        <v>3496</v>
      </c>
      <c r="D8" s="76" t="s">
        <v>56</v>
      </c>
      <c r="E8" s="12">
        <v>44528</v>
      </c>
      <c r="F8" s="74" t="s">
        <v>1971</v>
      </c>
      <c r="G8" s="12">
        <v>44532</v>
      </c>
      <c r="H8" s="75" t="s">
        <v>3065</v>
      </c>
      <c r="I8" s="15">
        <v>24</v>
      </c>
      <c r="J8" s="15">
        <v>20</v>
      </c>
      <c r="K8" s="15">
        <v>10</v>
      </c>
      <c r="L8" s="15">
        <v>1</v>
      </c>
      <c r="M8" s="79">
        <v>1.2</v>
      </c>
      <c r="N8" s="94">
        <v>1.2</v>
      </c>
      <c r="O8" s="63">
        <v>2530</v>
      </c>
      <c r="P8" s="64">
        <f>Table22457891011234567891011121314151617181920212223242526272829303132333438244454647484950515253626364656667686970345678910111213141516[[#This Row],[PEMBULATAN]]*O8</f>
        <v>3036</v>
      </c>
    </row>
    <row r="9" spans="1:16" ht="26.25" customHeight="1" x14ac:dyDescent="0.2">
      <c r="A9" s="13"/>
      <c r="B9" s="73"/>
      <c r="C9" s="71" t="s">
        <v>3497</v>
      </c>
      <c r="D9" s="76" t="s">
        <v>56</v>
      </c>
      <c r="E9" s="12">
        <v>44528</v>
      </c>
      <c r="F9" s="74" t="s">
        <v>1971</v>
      </c>
      <c r="G9" s="12">
        <v>44532</v>
      </c>
      <c r="H9" s="75" t="s">
        <v>3065</v>
      </c>
      <c r="I9" s="15">
        <v>64</v>
      </c>
      <c r="J9" s="15">
        <v>57</v>
      </c>
      <c r="K9" s="15">
        <v>20</v>
      </c>
      <c r="L9" s="15">
        <v>6</v>
      </c>
      <c r="M9" s="79">
        <v>18.239999999999998</v>
      </c>
      <c r="N9" s="94">
        <v>18.239999999999998</v>
      </c>
      <c r="O9" s="63">
        <v>2530</v>
      </c>
      <c r="P9" s="64">
        <f>Table22457891011234567891011121314151617181920212223242526272829303132333438244454647484950515253626364656667686970345678910111213141516[[#This Row],[PEMBULATAN]]*O9</f>
        <v>46147.199999999997</v>
      </c>
    </row>
    <row r="10" spans="1:16" ht="22.5" customHeight="1" x14ac:dyDescent="0.2">
      <c r="A10" s="116" t="s">
        <v>30</v>
      </c>
      <c r="B10" s="117"/>
      <c r="C10" s="117"/>
      <c r="D10" s="117"/>
      <c r="E10" s="117"/>
      <c r="F10" s="117"/>
      <c r="G10" s="117"/>
      <c r="H10" s="117"/>
      <c r="I10" s="117"/>
      <c r="J10" s="117"/>
      <c r="K10" s="117"/>
      <c r="L10" s="118"/>
      <c r="M10" s="77">
        <f>SUBTOTAL(109,Table22457891011234567891011121314151617181920212223242526272829303132333438244454647484950515253626364656667686970345678910111213141516[KG VOLUME])</f>
        <v>189.80400000000003</v>
      </c>
      <c r="N10" s="67">
        <f>SUM(N3:N9)</f>
        <v>193.00400000000002</v>
      </c>
      <c r="O10" s="119">
        <f>SUM(P3:P9)</f>
        <v>488300.12000000005</v>
      </c>
      <c r="P10" s="120"/>
    </row>
    <row r="11" spans="1:16" ht="18" customHeight="1" x14ac:dyDescent="0.2">
      <c r="A11" s="84"/>
      <c r="B11" s="55" t="s">
        <v>42</v>
      </c>
      <c r="C11" s="54"/>
      <c r="D11" s="56" t="s">
        <v>43</v>
      </c>
      <c r="E11" s="84"/>
      <c r="F11" s="84"/>
      <c r="G11" s="84"/>
      <c r="H11" s="84"/>
      <c r="I11" s="84"/>
      <c r="J11" s="84"/>
      <c r="K11" s="84"/>
      <c r="L11" s="84"/>
      <c r="M11" s="85"/>
      <c r="N11" s="86" t="s">
        <v>51</v>
      </c>
      <c r="O11" s="87"/>
      <c r="P11" s="87">
        <f>O10*10%</f>
        <v>48830.01200000001</v>
      </c>
    </row>
    <row r="12" spans="1:16" ht="18" customHeight="1" thickBot="1" x14ac:dyDescent="0.25">
      <c r="A12" s="84"/>
      <c r="B12" s="55"/>
      <c r="C12" s="54"/>
      <c r="D12" s="56"/>
      <c r="E12" s="84"/>
      <c r="F12" s="84"/>
      <c r="G12" s="84"/>
      <c r="H12" s="84"/>
      <c r="I12" s="84"/>
      <c r="J12" s="84"/>
      <c r="K12" s="84"/>
      <c r="L12" s="84"/>
      <c r="M12" s="85"/>
      <c r="N12" s="88" t="s">
        <v>52</v>
      </c>
      <c r="O12" s="89"/>
      <c r="P12" s="89">
        <f>O10-P11</f>
        <v>439470.10800000007</v>
      </c>
    </row>
    <row r="13" spans="1:16" ht="18" customHeight="1" x14ac:dyDescent="0.2">
      <c r="A13" s="10"/>
      <c r="H13" s="62"/>
      <c r="N13" s="61" t="s">
        <v>31</v>
      </c>
      <c r="P13" s="68">
        <f>P12*1%</f>
        <v>4394.7010800000007</v>
      </c>
    </row>
    <row r="14" spans="1:16" ht="18" customHeight="1" thickBot="1" x14ac:dyDescent="0.25">
      <c r="A14" s="10"/>
      <c r="H14" s="62"/>
      <c r="N14" s="61" t="s">
        <v>53</v>
      </c>
      <c r="P14" s="70">
        <f>P12*2%</f>
        <v>8789.4021600000015</v>
      </c>
    </row>
    <row r="15" spans="1:16" ht="18" customHeight="1" x14ac:dyDescent="0.2">
      <c r="A15" s="10"/>
      <c r="H15" s="62"/>
      <c r="N15" s="65" t="s">
        <v>32</v>
      </c>
      <c r="O15" s="66"/>
      <c r="P15" s="69">
        <f>P12+P13-P14</f>
        <v>435075.4069200001</v>
      </c>
    </row>
    <row r="17" spans="1:16" x14ac:dyDescent="0.2">
      <c r="A17" s="10"/>
      <c r="H17" s="62"/>
      <c r="P17" s="70"/>
    </row>
    <row r="18" spans="1:16" x14ac:dyDescent="0.2">
      <c r="A18" s="10"/>
      <c r="H18" s="62"/>
      <c r="O18" s="57"/>
      <c r="P18" s="70"/>
    </row>
    <row r="19" spans="1:16" s="3" customFormat="1" x14ac:dyDescent="0.25">
      <c r="A19" s="10"/>
      <c r="B19" s="2"/>
      <c r="C19" s="2"/>
      <c r="E19" s="11"/>
      <c r="H19" s="62"/>
      <c r="N19" s="14"/>
      <c r="O19" s="14"/>
      <c r="P19" s="14"/>
    </row>
    <row r="20" spans="1:16" s="3" customFormat="1" x14ac:dyDescent="0.25">
      <c r="A20" s="10"/>
      <c r="B20" s="2"/>
      <c r="C20" s="2"/>
      <c r="E20" s="11"/>
      <c r="H20" s="62"/>
      <c r="N20" s="14"/>
      <c r="O20" s="14"/>
      <c r="P20" s="14"/>
    </row>
    <row r="21" spans="1:16" s="3" customFormat="1" x14ac:dyDescent="0.25">
      <c r="A21" s="10"/>
      <c r="B21" s="2"/>
      <c r="C21" s="2"/>
      <c r="E21" s="11"/>
      <c r="H21" s="62"/>
      <c r="N21" s="14"/>
      <c r="O21" s="14"/>
      <c r="P21" s="14"/>
    </row>
    <row r="22" spans="1:16" s="3" customFormat="1" x14ac:dyDescent="0.25">
      <c r="A22" s="10"/>
      <c r="B22" s="2"/>
      <c r="C22" s="2"/>
      <c r="E22" s="11"/>
      <c r="H22" s="62"/>
      <c r="N22" s="14"/>
      <c r="O22" s="14"/>
      <c r="P22" s="14"/>
    </row>
    <row r="23" spans="1:16" s="3" customFormat="1" x14ac:dyDescent="0.25">
      <c r="A23" s="10"/>
      <c r="B23" s="2"/>
      <c r="C23" s="2"/>
      <c r="E23" s="11"/>
      <c r="H23" s="62"/>
      <c r="N23" s="14"/>
      <c r="O23" s="14"/>
      <c r="P23" s="14"/>
    </row>
    <row r="24" spans="1:16" s="3" customFormat="1" x14ac:dyDescent="0.25">
      <c r="A24" s="10"/>
      <c r="B24" s="2"/>
      <c r="C24" s="2"/>
      <c r="E24" s="11"/>
      <c r="H24" s="62"/>
      <c r="N24" s="14"/>
      <c r="O24" s="14"/>
      <c r="P24" s="14"/>
    </row>
    <row r="25" spans="1:16" s="3" customFormat="1" x14ac:dyDescent="0.25">
      <c r="A25" s="10"/>
      <c r="B25" s="2"/>
      <c r="C25" s="2"/>
      <c r="E25" s="11"/>
      <c r="H25" s="62"/>
      <c r="N25" s="14"/>
      <c r="O25" s="14"/>
      <c r="P25" s="14"/>
    </row>
    <row r="26" spans="1:16" s="3" customFormat="1" x14ac:dyDescent="0.25">
      <c r="A26" s="10"/>
      <c r="B26" s="2"/>
      <c r="C26" s="2"/>
      <c r="E26" s="11"/>
      <c r="H26" s="62"/>
      <c r="N26" s="14"/>
      <c r="O26" s="14"/>
      <c r="P26" s="14"/>
    </row>
    <row r="27" spans="1:16" s="3" customFormat="1" x14ac:dyDescent="0.25">
      <c r="A27" s="10"/>
      <c r="B27" s="2"/>
      <c r="C27" s="2"/>
      <c r="E27" s="11"/>
      <c r="H27" s="62"/>
      <c r="N27" s="14"/>
      <c r="O27" s="14"/>
      <c r="P27" s="14"/>
    </row>
    <row r="28" spans="1:16" s="3" customFormat="1" x14ac:dyDescent="0.25">
      <c r="A28" s="10"/>
      <c r="B28" s="2"/>
      <c r="C28" s="2"/>
      <c r="E28" s="11"/>
      <c r="H28" s="62"/>
      <c r="N28" s="14"/>
      <c r="O28" s="14"/>
      <c r="P28" s="14"/>
    </row>
    <row r="29" spans="1:16" s="3" customFormat="1" x14ac:dyDescent="0.25">
      <c r="A29" s="10"/>
      <c r="B29" s="2"/>
      <c r="C29" s="2"/>
      <c r="E29" s="11"/>
      <c r="H29" s="62"/>
      <c r="N29" s="14"/>
      <c r="O29" s="14"/>
      <c r="P29" s="14"/>
    </row>
    <row r="30" spans="1:16" s="3" customFormat="1" x14ac:dyDescent="0.25">
      <c r="A30" s="10"/>
      <c r="B30" s="2"/>
      <c r="C30" s="2"/>
      <c r="E30" s="11"/>
      <c r="H30" s="62"/>
      <c r="N30" s="14"/>
      <c r="O30" s="14"/>
      <c r="P30" s="14"/>
    </row>
  </sheetData>
  <mergeCells count="2">
    <mergeCell ref="A10:L10"/>
    <mergeCell ref="O10:P10"/>
  </mergeCells>
  <conditionalFormatting sqref="B3:B9">
    <cfRule type="duplicateValues" dxfId="111" priority="95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36"/>
  <sheetViews>
    <sheetView workbookViewId="0">
      <pane xSplit="7" ySplit="2" topLeftCell="H201" activePane="bottomRight" state="frozen"/>
      <selection pane="topRight" activeCell="H1" sqref="H1"/>
      <selection pane="bottomLeft" activeCell="A3" sqref="A3"/>
      <selection pane="bottomRight" activeCell="H208" sqref="H208"/>
    </sheetView>
  </sheetViews>
  <sheetFormatPr defaultRowHeight="15" x14ac:dyDescent="0.2"/>
  <cols>
    <col min="1" max="1" width="8" style="4" customWidth="1"/>
    <col min="2" max="2" width="20.140625" style="2" customWidth="1"/>
    <col min="3" max="3" width="15.28515625" style="2" customWidth="1"/>
    <col min="4" max="4" width="10.7109375" style="3" customWidth="1"/>
    <col min="5" max="5" width="8" style="11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8" t="s">
        <v>44</v>
      </c>
      <c r="B2" s="7" t="s">
        <v>7</v>
      </c>
      <c r="C2" s="7" t="s">
        <v>0</v>
      </c>
      <c r="D2" s="7" t="s">
        <v>1</v>
      </c>
      <c r="E2" s="59" t="s">
        <v>4</v>
      </c>
      <c r="F2" s="7" t="s">
        <v>3</v>
      </c>
      <c r="G2" s="7" t="s">
        <v>5</v>
      </c>
      <c r="H2" s="59" t="s">
        <v>2</v>
      </c>
      <c r="I2" s="7" t="s">
        <v>39</v>
      </c>
      <c r="J2" s="7" t="s">
        <v>40</v>
      </c>
      <c r="K2" s="7" t="s">
        <v>41</v>
      </c>
      <c r="L2" s="60" t="s">
        <v>45</v>
      </c>
      <c r="M2" s="60" t="s">
        <v>46</v>
      </c>
      <c r="N2" s="60" t="s">
        <v>6</v>
      </c>
      <c r="O2" s="60" t="s">
        <v>47</v>
      </c>
      <c r="P2" s="60" t="s">
        <v>48</v>
      </c>
    </row>
    <row r="3" spans="1:16" ht="26.25" customHeight="1" x14ac:dyDescent="0.2">
      <c r="A3" s="81">
        <v>403726</v>
      </c>
      <c r="B3" s="72" t="s">
        <v>3498</v>
      </c>
      <c r="C3" s="8" t="s">
        <v>3499</v>
      </c>
      <c r="D3" s="74" t="s">
        <v>56</v>
      </c>
      <c r="E3" s="12">
        <v>44528</v>
      </c>
      <c r="F3" s="74" t="s">
        <v>1971</v>
      </c>
      <c r="G3" s="12">
        <v>44532</v>
      </c>
      <c r="H3" s="9" t="s">
        <v>3065</v>
      </c>
      <c r="I3" s="1">
        <v>70</v>
      </c>
      <c r="J3" s="1">
        <v>47</v>
      </c>
      <c r="K3" s="1">
        <v>15</v>
      </c>
      <c r="L3" s="1">
        <v>5</v>
      </c>
      <c r="M3" s="78">
        <v>12.3375</v>
      </c>
      <c r="N3" s="94">
        <v>13</v>
      </c>
      <c r="O3" s="63">
        <v>2530</v>
      </c>
      <c r="P3" s="64">
        <f>Table2245789101123456789101112131415161718192021222324252627282930313233343824445464748495051525362636465666768697034567891011121314151617[[#This Row],[PEMBULATAN]]*O3</f>
        <v>32890</v>
      </c>
    </row>
    <row r="4" spans="1:16" ht="26.25" customHeight="1" x14ac:dyDescent="0.2">
      <c r="A4" s="13"/>
      <c r="B4" s="73"/>
      <c r="C4" s="71" t="s">
        <v>3500</v>
      </c>
      <c r="D4" s="76" t="s">
        <v>56</v>
      </c>
      <c r="E4" s="12">
        <v>44528</v>
      </c>
      <c r="F4" s="74" t="s">
        <v>1971</v>
      </c>
      <c r="G4" s="12">
        <v>44532</v>
      </c>
      <c r="H4" s="75" t="s">
        <v>3065</v>
      </c>
      <c r="I4" s="15">
        <v>70</v>
      </c>
      <c r="J4" s="15">
        <v>44</v>
      </c>
      <c r="K4" s="15">
        <v>33</v>
      </c>
      <c r="L4" s="15">
        <v>2</v>
      </c>
      <c r="M4" s="79">
        <v>25.41</v>
      </c>
      <c r="N4" s="94">
        <v>26</v>
      </c>
      <c r="O4" s="63">
        <v>2530</v>
      </c>
      <c r="P4" s="64">
        <f>Table2245789101123456789101112131415161718192021222324252627282930313233343824445464748495051525362636465666768697034567891011121314151617[[#This Row],[PEMBULATAN]]*O4</f>
        <v>65780</v>
      </c>
    </row>
    <row r="5" spans="1:16" ht="26.25" customHeight="1" x14ac:dyDescent="0.2">
      <c r="A5" s="13"/>
      <c r="B5" s="73"/>
      <c r="C5" s="71" t="s">
        <v>3501</v>
      </c>
      <c r="D5" s="76" t="s">
        <v>56</v>
      </c>
      <c r="E5" s="12">
        <v>44528</v>
      </c>
      <c r="F5" s="74" t="s">
        <v>1971</v>
      </c>
      <c r="G5" s="12">
        <v>44532</v>
      </c>
      <c r="H5" s="75" t="s">
        <v>3065</v>
      </c>
      <c r="I5" s="15">
        <v>126</v>
      </c>
      <c r="J5" s="15">
        <v>23</v>
      </c>
      <c r="K5" s="15">
        <v>17</v>
      </c>
      <c r="L5" s="15">
        <v>5</v>
      </c>
      <c r="M5" s="79">
        <v>12.3165</v>
      </c>
      <c r="N5" s="94">
        <v>13</v>
      </c>
      <c r="O5" s="63">
        <v>2530</v>
      </c>
      <c r="P5" s="64">
        <f>Table2245789101123456789101112131415161718192021222324252627282930313233343824445464748495051525362636465666768697034567891011121314151617[[#This Row],[PEMBULATAN]]*O5</f>
        <v>32890</v>
      </c>
    </row>
    <row r="6" spans="1:16" ht="26.25" customHeight="1" x14ac:dyDescent="0.2">
      <c r="A6" s="13"/>
      <c r="B6" s="73"/>
      <c r="C6" s="71" t="s">
        <v>3502</v>
      </c>
      <c r="D6" s="76" t="s">
        <v>56</v>
      </c>
      <c r="E6" s="12">
        <v>44528</v>
      </c>
      <c r="F6" s="74" t="s">
        <v>1971</v>
      </c>
      <c r="G6" s="12">
        <v>44532</v>
      </c>
      <c r="H6" s="75" t="s">
        <v>3065</v>
      </c>
      <c r="I6" s="15">
        <v>78</v>
      </c>
      <c r="J6" s="15">
        <v>72</v>
      </c>
      <c r="K6" s="15">
        <v>10</v>
      </c>
      <c r="L6" s="15">
        <v>12</v>
      </c>
      <c r="M6" s="79">
        <v>14.04</v>
      </c>
      <c r="N6" s="94">
        <v>14.04</v>
      </c>
      <c r="O6" s="63">
        <v>2530</v>
      </c>
      <c r="P6" s="64">
        <f>Table2245789101123456789101112131415161718192021222324252627282930313233343824445464748495051525362636465666768697034567891011121314151617[[#This Row],[PEMBULATAN]]*O6</f>
        <v>35521.199999999997</v>
      </c>
    </row>
    <row r="7" spans="1:16" ht="26.25" customHeight="1" x14ac:dyDescent="0.2">
      <c r="A7" s="13"/>
      <c r="B7" s="73"/>
      <c r="C7" s="71" t="s">
        <v>3503</v>
      </c>
      <c r="D7" s="76" t="s">
        <v>56</v>
      </c>
      <c r="E7" s="12">
        <v>44528</v>
      </c>
      <c r="F7" s="74" t="s">
        <v>1971</v>
      </c>
      <c r="G7" s="12">
        <v>44532</v>
      </c>
      <c r="H7" s="75" t="s">
        <v>3065</v>
      </c>
      <c r="I7" s="15">
        <v>54</v>
      </c>
      <c r="J7" s="15">
        <v>37</v>
      </c>
      <c r="K7" s="15">
        <v>37</v>
      </c>
      <c r="L7" s="15">
        <v>18</v>
      </c>
      <c r="M7" s="79">
        <v>18.4815</v>
      </c>
      <c r="N7" s="94">
        <v>19</v>
      </c>
      <c r="O7" s="63">
        <v>2530</v>
      </c>
      <c r="P7" s="64">
        <f>Table2245789101123456789101112131415161718192021222324252627282930313233343824445464748495051525362636465666768697034567891011121314151617[[#This Row],[PEMBULATAN]]*O7</f>
        <v>48070</v>
      </c>
    </row>
    <row r="8" spans="1:16" ht="26.25" customHeight="1" x14ac:dyDescent="0.2">
      <c r="A8" s="13"/>
      <c r="B8" s="73"/>
      <c r="C8" s="71" t="s">
        <v>3504</v>
      </c>
      <c r="D8" s="76" t="s">
        <v>56</v>
      </c>
      <c r="E8" s="12">
        <v>44528</v>
      </c>
      <c r="F8" s="74" t="s">
        <v>1971</v>
      </c>
      <c r="G8" s="12">
        <v>44532</v>
      </c>
      <c r="H8" s="75" t="s">
        <v>3065</v>
      </c>
      <c r="I8" s="15">
        <v>68</v>
      </c>
      <c r="J8" s="15">
        <v>39</v>
      </c>
      <c r="K8" s="15">
        <v>20</v>
      </c>
      <c r="L8" s="15">
        <v>4</v>
      </c>
      <c r="M8" s="79">
        <v>13.26</v>
      </c>
      <c r="N8" s="94">
        <v>13.26</v>
      </c>
      <c r="O8" s="63">
        <v>2530</v>
      </c>
      <c r="P8" s="64">
        <f>Table2245789101123456789101112131415161718192021222324252627282930313233343824445464748495051525362636465666768697034567891011121314151617[[#This Row],[PEMBULATAN]]*O8</f>
        <v>33547.800000000003</v>
      </c>
    </row>
    <row r="9" spans="1:16" ht="26.25" customHeight="1" x14ac:dyDescent="0.2">
      <c r="A9" s="13"/>
      <c r="B9" s="73"/>
      <c r="C9" s="71" t="s">
        <v>3505</v>
      </c>
      <c r="D9" s="76" t="s">
        <v>56</v>
      </c>
      <c r="E9" s="12">
        <v>44528</v>
      </c>
      <c r="F9" s="74" t="s">
        <v>1971</v>
      </c>
      <c r="G9" s="12">
        <v>44532</v>
      </c>
      <c r="H9" s="75" t="s">
        <v>3065</v>
      </c>
      <c r="I9" s="15">
        <v>60</v>
      </c>
      <c r="J9" s="15">
        <v>60</v>
      </c>
      <c r="K9" s="15">
        <v>23</v>
      </c>
      <c r="L9" s="15">
        <v>6</v>
      </c>
      <c r="M9" s="79">
        <v>20.7</v>
      </c>
      <c r="N9" s="94">
        <v>20.7</v>
      </c>
      <c r="O9" s="63">
        <v>2530</v>
      </c>
      <c r="P9" s="64">
        <f>Table2245789101123456789101112131415161718192021222324252627282930313233343824445464748495051525362636465666768697034567891011121314151617[[#This Row],[PEMBULATAN]]*O9</f>
        <v>52371</v>
      </c>
    </row>
    <row r="10" spans="1:16" ht="26.25" customHeight="1" x14ac:dyDescent="0.2">
      <c r="A10" s="13"/>
      <c r="B10" s="73"/>
      <c r="C10" s="71" t="s">
        <v>3506</v>
      </c>
      <c r="D10" s="76" t="s">
        <v>56</v>
      </c>
      <c r="E10" s="12">
        <v>44528</v>
      </c>
      <c r="F10" s="74" t="s">
        <v>1971</v>
      </c>
      <c r="G10" s="12">
        <v>44532</v>
      </c>
      <c r="H10" s="75" t="s">
        <v>3065</v>
      </c>
      <c r="I10" s="15">
        <v>94</v>
      </c>
      <c r="J10" s="15">
        <v>60</v>
      </c>
      <c r="K10" s="15">
        <v>22</v>
      </c>
      <c r="L10" s="15">
        <v>24</v>
      </c>
      <c r="M10" s="79">
        <v>31.02</v>
      </c>
      <c r="N10" s="94">
        <v>31.02</v>
      </c>
      <c r="O10" s="63">
        <v>2530</v>
      </c>
      <c r="P10" s="64">
        <f>Table2245789101123456789101112131415161718192021222324252627282930313233343824445464748495051525362636465666768697034567891011121314151617[[#This Row],[PEMBULATAN]]*O10</f>
        <v>78480.600000000006</v>
      </c>
    </row>
    <row r="11" spans="1:16" ht="26.25" customHeight="1" x14ac:dyDescent="0.2">
      <c r="A11" s="13"/>
      <c r="B11" s="73"/>
      <c r="C11" s="71" t="s">
        <v>3507</v>
      </c>
      <c r="D11" s="76" t="s">
        <v>56</v>
      </c>
      <c r="E11" s="12">
        <v>44528</v>
      </c>
      <c r="F11" s="74" t="s">
        <v>1971</v>
      </c>
      <c r="G11" s="12">
        <v>44532</v>
      </c>
      <c r="H11" s="75" t="s">
        <v>3065</v>
      </c>
      <c r="I11" s="15">
        <v>90</v>
      </c>
      <c r="J11" s="15">
        <v>57</v>
      </c>
      <c r="K11" s="15">
        <v>40</v>
      </c>
      <c r="L11" s="15">
        <v>31</v>
      </c>
      <c r="M11" s="79">
        <v>51.3</v>
      </c>
      <c r="N11" s="94">
        <v>52</v>
      </c>
      <c r="O11" s="63">
        <v>2530</v>
      </c>
      <c r="P11" s="64">
        <f>Table2245789101123456789101112131415161718192021222324252627282930313233343824445464748495051525362636465666768697034567891011121314151617[[#This Row],[PEMBULATAN]]*O11</f>
        <v>131560</v>
      </c>
    </row>
    <row r="12" spans="1:16" ht="26.25" customHeight="1" x14ac:dyDescent="0.2">
      <c r="A12" s="13"/>
      <c r="B12" s="73"/>
      <c r="C12" s="71" t="s">
        <v>3508</v>
      </c>
      <c r="D12" s="76" t="s">
        <v>56</v>
      </c>
      <c r="E12" s="12">
        <v>44528</v>
      </c>
      <c r="F12" s="74" t="s">
        <v>1971</v>
      </c>
      <c r="G12" s="12">
        <v>44532</v>
      </c>
      <c r="H12" s="75" t="s">
        <v>3065</v>
      </c>
      <c r="I12" s="15">
        <v>83</v>
      </c>
      <c r="J12" s="15">
        <v>48</v>
      </c>
      <c r="K12" s="15">
        <v>37</v>
      </c>
      <c r="L12" s="15">
        <v>14</v>
      </c>
      <c r="M12" s="79">
        <v>36.851999999999997</v>
      </c>
      <c r="N12" s="94">
        <v>36.851999999999997</v>
      </c>
      <c r="O12" s="63">
        <v>2530</v>
      </c>
      <c r="P12" s="64">
        <f>Table2245789101123456789101112131415161718192021222324252627282930313233343824445464748495051525362636465666768697034567891011121314151617[[#This Row],[PEMBULATAN]]*O12</f>
        <v>93235.56</v>
      </c>
    </row>
    <row r="13" spans="1:16" ht="26.25" customHeight="1" x14ac:dyDescent="0.2">
      <c r="A13" s="13"/>
      <c r="B13" s="73"/>
      <c r="C13" s="71" t="s">
        <v>3509</v>
      </c>
      <c r="D13" s="76" t="s">
        <v>56</v>
      </c>
      <c r="E13" s="12">
        <v>44528</v>
      </c>
      <c r="F13" s="74" t="s">
        <v>1971</v>
      </c>
      <c r="G13" s="12">
        <v>44532</v>
      </c>
      <c r="H13" s="75" t="s">
        <v>3065</v>
      </c>
      <c r="I13" s="15">
        <v>210</v>
      </c>
      <c r="J13" s="15">
        <v>20</v>
      </c>
      <c r="K13" s="15">
        <v>22</v>
      </c>
      <c r="L13" s="15">
        <v>10</v>
      </c>
      <c r="M13" s="79">
        <v>23.1</v>
      </c>
      <c r="N13" s="94">
        <v>23.1</v>
      </c>
      <c r="O13" s="63">
        <v>2530</v>
      </c>
      <c r="P13" s="64">
        <f>Table2245789101123456789101112131415161718192021222324252627282930313233343824445464748495051525362636465666768697034567891011121314151617[[#This Row],[PEMBULATAN]]*O13</f>
        <v>58443</v>
      </c>
    </row>
    <row r="14" spans="1:16" ht="26.25" customHeight="1" x14ac:dyDescent="0.2">
      <c r="A14" s="13"/>
      <c r="B14" s="73"/>
      <c r="C14" s="71" t="s">
        <v>3510</v>
      </c>
      <c r="D14" s="76" t="s">
        <v>56</v>
      </c>
      <c r="E14" s="12">
        <v>44528</v>
      </c>
      <c r="F14" s="74" t="s">
        <v>1971</v>
      </c>
      <c r="G14" s="12">
        <v>44532</v>
      </c>
      <c r="H14" s="75" t="s">
        <v>3065</v>
      </c>
      <c r="I14" s="15">
        <v>96</v>
      </c>
      <c r="J14" s="15">
        <v>44</v>
      </c>
      <c r="K14" s="15">
        <v>38</v>
      </c>
      <c r="L14" s="15">
        <v>33</v>
      </c>
      <c r="M14" s="79">
        <v>40.128</v>
      </c>
      <c r="N14" s="94">
        <v>40.128</v>
      </c>
      <c r="O14" s="63">
        <v>2530</v>
      </c>
      <c r="P14" s="64">
        <f>Table2245789101123456789101112131415161718192021222324252627282930313233343824445464748495051525362636465666768697034567891011121314151617[[#This Row],[PEMBULATAN]]*O14</f>
        <v>101523.84</v>
      </c>
    </row>
    <row r="15" spans="1:16" ht="26.25" customHeight="1" x14ac:dyDescent="0.2">
      <c r="A15" s="13"/>
      <c r="B15" s="73"/>
      <c r="C15" s="71" t="s">
        <v>3511</v>
      </c>
      <c r="D15" s="76" t="s">
        <v>56</v>
      </c>
      <c r="E15" s="12">
        <v>44528</v>
      </c>
      <c r="F15" s="74" t="s">
        <v>1971</v>
      </c>
      <c r="G15" s="12">
        <v>44532</v>
      </c>
      <c r="H15" s="75" t="s">
        <v>3065</v>
      </c>
      <c r="I15" s="15">
        <v>128</v>
      </c>
      <c r="J15" s="15">
        <v>70</v>
      </c>
      <c r="K15" s="15">
        <v>20</v>
      </c>
      <c r="L15" s="15">
        <v>17</v>
      </c>
      <c r="M15" s="79">
        <v>44.8</v>
      </c>
      <c r="N15" s="94">
        <v>44.8</v>
      </c>
      <c r="O15" s="63">
        <v>2530</v>
      </c>
      <c r="P15" s="64">
        <f>Table2245789101123456789101112131415161718192021222324252627282930313233343824445464748495051525362636465666768697034567891011121314151617[[#This Row],[PEMBULATAN]]*O15</f>
        <v>113344</v>
      </c>
    </row>
    <row r="16" spans="1:16" ht="26.25" customHeight="1" x14ac:dyDescent="0.2">
      <c r="A16" s="13"/>
      <c r="B16" s="73"/>
      <c r="C16" s="71" t="s">
        <v>3512</v>
      </c>
      <c r="D16" s="76" t="s">
        <v>56</v>
      </c>
      <c r="E16" s="12">
        <v>44528</v>
      </c>
      <c r="F16" s="74" t="s">
        <v>1971</v>
      </c>
      <c r="G16" s="12">
        <v>44532</v>
      </c>
      <c r="H16" s="75" t="s">
        <v>3065</v>
      </c>
      <c r="I16" s="15">
        <v>60</v>
      </c>
      <c r="J16" s="15">
        <v>40</v>
      </c>
      <c r="K16" s="15">
        <v>13</v>
      </c>
      <c r="L16" s="15">
        <v>1</v>
      </c>
      <c r="M16" s="79">
        <v>7.8</v>
      </c>
      <c r="N16" s="94">
        <v>7.8</v>
      </c>
      <c r="O16" s="63">
        <v>2530</v>
      </c>
      <c r="P16" s="64">
        <f>Table2245789101123456789101112131415161718192021222324252627282930313233343824445464748495051525362636465666768697034567891011121314151617[[#This Row],[PEMBULATAN]]*O16</f>
        <v>19734</v>
      </c>
    </row>
    <row r="17" spans="1:16" ht="26.25" customHeight="1" x14ac:dyDescent="0.2">
      <c r="A17" s="13"/>
      <c r="B17" s="73"/>
      <c r="C17" s="71" t="s">
        <v>3513</v>
      </c>
      <c r="D17" s="76" t="s">
        <v>56</v>
      </c>
      <c r="E17" s="12">
        <v>44528</v>
      </c>
      <c r="F17" s="74" t="s">
        <v>1971</v>
      </c>
      <c r="G17" s="12">
        <v>44532</v>
      </c>
      <c r="H17" s="75" t="s">
        <v>3065</v>
      </c>
      <c r="I17" s="15">
        <v>64</v>
      </c>
      <c r="J17" s="15">
        <v>32</v>
      </c>
      <c r="K17" s="15">
        <v>24</v>
      </c>
      <c r="L17" s="15">
        <v>3</v>
      </c>
      <c r="M17" s="79">
        <v>12.288</v>
      </c>
      <c r="N17" s="94">
        <v>12.288</v>
      </c>
      <c r="O17" s="63">
        <v>2530</v>
      </c>
      <c r="P17" s="64">
        <f>Table2245789101123456789101112131415161718192021222324252627282930313233343824445464748495051525362636465666768697034567891011121314151617[[#This Row],[PEMBULATAN]]*O17</f>
        <v>31088.639999999999</v>
      </c>
    </row>
    <row r="18" spans="1:16" ht="26.25" customHeight="1" x14ac:dyDescent="0.2">
      <c r="A18" s="13"/>
      <c r="B18" s="73"/>
      <c r="C18" s="71" t="s">
        <v>3514</v>
      </c>
      <c r="D18" s="76" t="s">
        <v>56</v>
      </c>
      <c r="E18" s="12">
        <v>44528</v>
      </c>
      <c r="F18" s="74" t="s">
        <v>1971</v>
      </c>
      <c r="G18" s="12">
        <v>44532</v>
      </c>
      <c r="H18" s="75" t="s">
        <v>3065</v>
      </c>
      <c r="I18" s="15">
        <v>53</v>
      </c>
      <c r="J18" s="15">
        <v>32</v>
      </c>
      <c r="K18" s="15">
        <v>22</v>
      </c>
      <c r="L18" s="15">
        <v>5</v>
      </c>
      <c r="M18" s="79">
        <v>9.3279999999999994</v>
      </c>
      <c r="N18" s="94">
        <v>10</v>
      </c>
      <c r="O18" s="63">
        <v>2530</v>
      </c>
      <c r="P18" s="64">
        <f>Table2245789101123456789101112131415161718192021222324252627282930313233343824445464748495051525362636465666768697034567891011121314151617[[#This Row],[PEMBULATAN]]*O18</f>
        <v>25300</v>
      </c>
    </row>
    <row r="19" spans="1:16" ht="26.25" customHeight="1" x14ac:dyDescent="0.2">
      <c r="A19" s="13"/>
      <c r="B19" s="73"/>
      <c r="C19" s="71" t="s">
        <v>3515</v>
      </c>
      <c r="D19" s="76" t="s">
        <v>56</v>
      </c>
      <c r="E19" s="12">
        <v>44528</v>
      </c>
      <c r="F19" s="74" t="s">
        <v>1971</v>
      </c>
      <c r="G19" s="12">
        <v>44532</v>
      </c>
      <c r="H19" s="75" t="s">
        <v>3065</v>
      </c>
      <c r="I19" s="15">
        <v>100</v>
      </c>
      <c r="J19" s="15">
        <v>25</v>
      </c>
      <c r="K19" s="15">
        <v>15</v>
      </c>
      <c r="L19" s="15">
        <v>1</v>
      </c>
      <c r="M19" s="79">
        <v>9.375</v>
      </c>
      <c r="N19" s="94">
        <v>10</v>
      </c>
      <c r="O19" s="63">
        <v>2530</v>
      </c>
      <c r="P19" s="64">
        <f>Table2245789101123456789101112131415161718192021222324252627282930313233343824445464748495051525362636465666768697034567891011121314151617[[#This Row],[PEMBULATAN]]*O19</f>
        <v>25300</v>
      </c>
    </row>
    <row r="20" spans="1:16" ht="26.25" customHeight="1" x14ac:dyDescent="0.2">
      <c r="A20" s="13"/>
      <c r="B20" s="73"/>
      <c r="C20" s="71" t="s">
        <v>3516</v>
      </c>
      <c r="D20" s="76" t="s">
        <v>56</v>
      </c>
      <c r="E20" s="12">
        <v>44528</v>
      </c>
      <c r="F20" s="74" t="s">
        <v>1971</v>
      </c>
      <c r="G20" s="12">
        <v>44532</v>
      </c>
      <c r="H20" s="75" t="s">
        <v>3065</v>
      </c>
      <c r="I20" s="15">
        <v>150</v>
      </c>
      <c r="J20" s="15">
        <v>15</v>
      </c>
      <c r="K20" s="15">
        <v>15</v>
      </c>
      <c r="L20" s="15">
        <v>2</v>
      </c>
      <c r="M20" s="79">
        <v>8.4375</v>
      </c>
      <c r="N20" s="94">
        <v>9</v>
      </c>
      <c r="O20" s="63">
        <v>2530</v>
      </c>
      <c r="P20" s="64">
        <f>Table2245789101123456789101112131415161718192021222324252627282930313233343824445464748495051525362636465666768697034567891011121314151617[[#This Row],[PEMBULATAN]]*O20</f>
        <v>22770</v>
      </c>
    </row>
    <row r="21" spans="1:16" ht="26.25" customHeight="1" x14ac:dyDescent="0.2">
      <c r="A21" s="13"/>
      <c r="B21" s="73"/>
      <c r="C21" s="71" t="s">
        <v>3517</v>
      </c>
      <c r="D21" s="76" t="s">
        <v>56</v>
      </c>
      <c r="E21" s="12">
        <v>44528</v>
      </c>
      <c r="F21" s="74" t="s">
        <v>1971</v>
      </c>
      <c r="G21" s="12">
        <v>44532</v>
      </c>
      <c r="H21" s="75" t="s">
        <v>3065</v>
      </c>
      <c r="I21" s="15">
        <v>50</v>
      </c>
      <c r="J21" s="15">
        <v>30</v>
      </c>
      <c r="K21" s="15">
        <v>30</v>
      </c>
      <c r="L21" s="15">
        <v>14</v>
      </c>
      <c r="M21" s="79">
        <v>11.25</v>
      </c>
      <c r="N21" s="94">
        <v>14</v>
      </c>
      <c r="O21" s="63">
        <v>2530</v>
      </c>
      <c r="P21" s="64">
        <f>Table2245789101123456789101112131415161718192021222324252627282930313233343824445464748495051525362636465666768697034567891011121314151617[[#This Row],[PEMBULATAN]]*O21</f>
        <v>35420</v>
      </c>
    </row>
    <row r="22" spans="1:16" ht="26.25" customHeight="1" x14ac:dyDescent="0.2">
      <c r="A22" s="13"/>
      <c r="B22" s="73"/>
      <c r="C22" s="71" t="s">
        <v>3518</v>
      </c>
      <c r="D22" s="76" t="s">
        <v>56</v>
      </c>
      <c r="E22" s="12">
        <v>44528</v>
      </c>
      <c r="F22" s="74" t="s">
        <v>1971</v>
      </c>
      <c r="G22" s="12">
        <v>44532</v>
      </c>
      <c r="H22" s="75" t="s">
        <v>3065</v>
      </c>
      <c r="I22" s="15">
        <v>70</v>
      </c>
      <c r="J22" s="15">
        <v>27</v>
      </c>
      <c r="K22" s="15">
        <v>27</v>
      </c>
      <c r="L22" s="15">
        <v>11</v>
      </c>
      <c r="M22" s="79">
        <v>12.7575</v>
      </c>
      <c r="N22" s="94">
        <v>12.7575</v>
      </c>
      <c r="O22" s="63">
        <v>2530</v>
      </c>
      <c r="P22" s="64">
        <f>Table2245789101123456789101112131415161718192021222324252627282930313233343824445464748495051525362636465666768697034567891011121314151617[[#This Row],[PEMBULATAN]]*O22</f>
        <v>32276.475000000002</v>
      </c>
    </row>
    <row r="23" spans="1:16" ht="26.25" customHeight="1" x14ac:dyDescent="0.2">
      <c r="A23" s="13"/>
      <c r="B23" s="73"/>
      <c r="C23" s="71" t="s">
        <v>3519</v>
      </c>
      <c r="D23" s="76" t="s">
        <v>56</v>
      </c>
      <c r="E23" s="12">
        <v>44528</v>
      </c>
      <c r="F23" s="74" t="s">
        <v>1971</v>
      </c>
      <c r="G23" s="12">
        <v>44532</v>
      </c>
      <c r="H23" s="75" t="s">
        <v>3065</v>
      </c>
      <c r="I23" s="15">
        <v>33</v>
      </c>
      <c r="J23" s="15">
        <v>30</v>
      </c>
      <c r="K23" s="15">
        <v>17</v>
      </c>
      <c r="L23" s="15">
        <v>2</v>
      </c>
      <c r="M23" s="79">
        <v>4.2074999999999996</v>
      </c>
      <c r="N23" s="94">
        <v>4.2074999999999996</v>
      </c>
      <c r="O23" s="63">
        <v>2530</v>
      </c>
      <c r="P23" s="64">
        <f>Table2245789101123456789101112131415161718192021222324252627282930313233343824445464748495051525362636465666768697034567891011121314151617[[#This Row],[PEMBULATAN]]*O23</f>
        <v>10644.974999999999</v>
      </c>
    </row>
    <row r="24" spans="1:16" ht="26.25" customHeight="1" x14ac:dyDescent="0.2">
      <c r="A24" s="13"/>
      <c r="B24" s="73"/>
      <c r="C24" s="71" t="s">
        <v>3520</v>
      </c>
      <c r="D24" s="76" t="s">
        <v>56</v>
      </c>
      <c r="E24" s="12">
        <v>44528</v>
      </c>
      <c r="F24" s="74" t="s">
        <v>1971</v>
      </c>
      <c r="G24" s="12">
        <v>44532</v>
      </c>
      <c r="H24" s="75" t="s">
        <v>3065</v>
      </c>
      <c r="I24" s="15">
        <v>64</v>
      </c>
      <c r="J24" s="15">
        <v>45</v>
      </c>
      <c r="K24" s="15">
        <v>10</v>
      </c>
      <c r="L24" s="15">
        <v>6</v>
      </c>
      <c r="M24" s="79">
        <v>7.2</v>
      </c>
      <c r="N24" s="94">
        <v>7.2</v>
      </c>
      <c r="O24" s="63">
        <v>2530</v>
      </c>
      <c r="P24" s="64">
        <f>Table2245789101123456789101112131415161718192021222324252627282930313233343824445464748495051525362636465666768697034567891011121314151617[[#This Row],[PEMBULATAN]]*O24</f>
        <v>18216</v>
      </c>
    </row>
    <row r="25" spans="1:16" ht="26.25" customHeight="1" x14ac:dyDescent="0.2">
      <c r="A25" s="13"/>
      <c r="B25" s="73"/>
      <c r="C25" s="71" t="s">
        <v>3521</v>
      </c>
      <c r="D25" s="76" t="s">
        <v>56</v>
      </c>
      <c r="E25" s="12">
        <v>44528</v>
      </c>
      <c r="F25" s="74" t="s">
        <v>1971</v>
      </c>
      <c r="G25" s="12">
        <v>44532</v>
      </c>
      <c r="H25" s="75" t="s">
        <v>3065</v>
      </c>
      <c r="I25" s="15">
        <v>48</v>
      </c>
      <c r="J25" s="15">
        <v>29</v>
      </c>
      <c r="K25" s="15">
        <v>29</v>
      </c>
      <c r="L25" s="15">
        <v>1</v>
      </c>
      <c r="M25" s="79">
        <v>10.092000000000001</v>
      </c>
      <c r="N25" s="94">
        <v>10.092000000000001</v>
      </c>
      <c r="O25" s="63">
        <v>2530</v>
      </c>
      <c r="P25" s="64">
        <f>Table2245789101123456789101112131415161718192021222324252627282930313233343824445464748495051525362636465666768697034567891011121314151617[[#This Row],[PEMBULATAN]]*O25</f>
        <v>25532.760000000002</v>
      </c>
    </row>
    <row r="26" spans="1:16" ht="26.25" customHeight="1" x14ac:dyDescent="0.2">
      <c r="A26" s="13"/>
      <c r="B26" s="73"/>
      <c r="C26" s="71" t="s">
        <v>3522</v>
      </c>
      <c r="D26" s="76" t="s">
        <v>56</v>
      </c>
      <c r="E26" s="12">
        <v>44528</v>
      </c>
      <c r="F26" s="74" t="s">
        <v>1971</v>
      </c>
      <c r="G26" s="12">
        <v>44532</v>
      </c>
      <c r="H26" s="75" t="s">
        <v>3065</v>
      </c>
      <c r="I26" s="15">
        <v>50</v>
      </c>
      <c r="J26" s="15">
        <v>38</v>
      </c>
      <c r="K26" s="15">
        <v>4</v>
      </c>
      <c r="L26" s="15">
        <v>1</v>
      </c>
      <c r="M26" s="79">
        <v>1.9</v>
      </c>
      <c r="N26" s="94">
        <v>1.9</v>
      </c>
      <c r="O26" s="63">
        <v>2530</v>
      </c>
      <c r="P26" s="64">
        <f>Table2245789101123456789101112131415161718192021222324252627282930313233343824445464748495051525362636465666768697034567891011121314151617[[#This Row],[PEMBULATAN]]*O26</f>
        <v>4807</v>
      </c>
    </row>
    <row r="27" spans="1:16" ht="26.25" customHeight="1" x14ac:dyDescent="0.2">
      <c r="A27" s="13"/>
      <c r="B27" s="73"/>
      <c r="C27" s="71" t="s">
        <v>3523</v>
      </c>
      <c r="D27" s="76" t="s">
        <v>56</v>
      </c>
      <c r="E27" s="12">
        <v>44528</v>
      </c>
      <c r="F27" s="74" t="s">
        <v>1971</v>
      </c>
      <c r="G27" s="12">
        <v>44532</v>
      </c>
      <c r="H27" s="75" t="s">
        <v>3065</v>
      </c>
      <c r="I27" s="15">
        <v>45</v>
      </c>
      <c r="J27" s="15">
        <v>35</v>
      </c>
      <c r="K27" s="15">
        <v>28</v>
      </c>
      <c r="L27" s="15">
        <v>10</v>
      </c>
      <c r="M27" s="79">
        <v>11.025</v>
      </c>
      <c r="N27" s="94">
        <v>11.025</v>
      </c>
      <c r="O27" s="63">
        <v>2530</v>
      </c>
      <c r="P27" s="64">
        <f>Table2245789101123456789101112131415161718192021222324252627282930313233343824445464748495051525362636465666768697034567891011121314151617[[#This Row],[PEMBULATAN]]*O27</f>
        <v>27893.25</v>
      </c>
    </row>
    <row r="28" spans="1:16" ht="26.25" customHeight="1" x14ac:dyDescent="0.2">
      <c r="A28" s="13"/>
      <c r="B28" s="73"/>
      <c r="C28" s="71" t="s">
        <v>3524</v>
      </c>
      <c r="D28" s="76" t="s">
        <v>56</v>
      </c>
      <c r="E28" s="12">
        <v>44528</v>
      </c>
      <c r="F28" s="74" t="s">
        <v>1971</v>
      </c>
      <c r="G28" s="12">
        <v>44532</v>
      </c>
      <c r="H28" s="75" t="s">
        <v>3065</v>
      </c>
      <c r="I28" s="15">
        <v>62</v>
      </c>
      <c r="J28" s="15">
        <v>45</v>
      </c>
      <c r="K28" s="15">
        <v>2</v>
      </c>
      <c r="L28" s="15">
        <v>2</v>
      </c>
      <c r="M28" s="79">
        <v>1.395</v>
      </c>
      <c r="N28" s="94">
        <v>3</v>
      </c>
      <c r="O28" s="63">
        <v>2530</v>
      </c>
      <c r="P28" s="64">
        <f>Table2245789101123456789101112131415161718192021222324252627282930313233343824445464748495051525362636465666768697034567891011121314151617[[#This Row],[PEMBULATAN]]*O28</f>
        <v>7590</v>
      </c>
    </row>
    <row r="29" spans="1:16" ht="26.25" customHeight="1" x14ac:dyDescent="0.2">
      <c r="A29" s="13"/>
      <c r="B29" s="73"/>
      <c r="C29" s="71" t="s">
        <v>3525</v>
      </c>
      <c r="D29" s="76" t="s">
        <v>56</v>
      </c>
      <c r="E29" s="12">
        <v>44528</v>
      </c>
      <c r="F29" s="74" t="s">
        <v>1971</v>
      </c>
      <c r="G29" s="12">
        <v>44532</v>
      </c>
      <c r="H29" s="75" t="s">
        <v>3065</v>
      </c>
      <c r="I29" s="15">
        <v>40</v>
      </c>
      <c r="J29" s="15">
        <v>32</v>
      </c>
      <c r="K29" s="15">
        <v>28</v>
      </c>
      <c r="L29" s="15">
        <v>1</v>
      </c>
      <c r="M29" s="79">
        <v>8.9600000000000009</v>
      </c>
      <c r="N29" s="94">
        <v>8.9600000000000009</v>
      </c>
      <c r="O29" s="63">
        <v>2530</v>
      </c>
      <c r="P29" s="64">
        <f>Table2245789101123456789101112131415161718192021222324252627282930313233343824445464748495051525362636465666768697034567891011121314151617[[#This Row],[PEMBULATAN]]*O29</f>
        <v>22668.800000000003</v>
      </c>
    </row>
    <row r="30" spans="1:16" ht="26.25" customHeight="1" x14ac:dyDescent="0.2">
      <c r="A30" s="13"/>
      <c r="B30" s="73"/>
      <c r="C30" s="71" t="s">
        <v>3526</v>
      </c>
      <c r="D30" s="76" t="s">
        <v>56</v>
      </c>
      <c r="E30" s="12">
        <v>44528</v>
      </c>
      <c r="F30" s="74" t="s">
        <v>1971</v>
      </c>
      <c r="G30" s="12">
        <v>44532</v>
      </c>
      <c r="H30" s="75" t="s">
        <v>3065</v>
      </c>
      <c r="I30" s="15">
        <v>116</v>
      </c>
      <c r="J30" s="15">
        <v>25</v>
      </c>
      <c r="K30" s="15">
        <v>22</v>
      </c>
      <c r="L30" s="15">
        <v>4</v>
      </c>
      <c r="M30" s="79">
        <v>15.95</v>
      </c>
      <c r="N30" s="94">
        <v>15.95</v>
      </c>
      <c r="O30" s="63">
        <v>2530</v>
      </c>
      <c r="P30" s="64">
        <f>Table2245789101123456789101112131415161718192021222324252627282930313233343824445464748495051525362636465666768697034567891011121314151617[[#This Row],[PEMBULATAN]]*O30</f>
        <v>40353.5</v>
      </c>
    </row>
    <row r="31" spans="1:16" ht="26.25" customHeight="1" x14ac:dyDescent="0.2">
      <c r="A31" s="13"/>
      <c r="B31" s="73"/>
      <c r="C31" s="71" t="s">
        <v>3527</v>
      </c>
      <c r="D31" s="76" t="s">
        <v>56</v>
      </c>
      <c r="E31" s="12">
        <v>44528</v>
      </c>
      <c r="F31" s="74" t="s">
        <v>1971</v>
      </c>
      <c r="G31" s="12">
        <v>44532</v>
      </c>
      <c r="H31" s="75" t="s">
        <v>3065</v>
      </c>
      <c r="I31" s="15">
        <v>35</v>
      </c>
      <c r="J31" s="15">
        <v>35</v>
      </c>
      <c r="K31" s="15">
        <v>2</v>
      </c>
      <c r="L31" s="15">
        <v>8</v>
      </c>
      <c r="M31" s="79">
        <v>0.61250000000000004</v>
      </c>
      <c r="N31" s="94">
        <v>8</v>
      </c>
      <c r="O31" s="63">
        <v>2530</v>
      </c>
      <c r="P31" s="64">
        <f>Table2245789101123456789101112131415161718192021222324252627282930313233343824445464748495051525362636465666768697034567891011121314151617[[#This Row],[PEMBULATAN]]*O31</f>
        <v>20240</v>
      </c>
    </row>
    <row r="32" spans="1:16" ht="26.25" customHeight="1" x14ac:dyDescent="0.2">
      <c r="A32" s="13"/>
      <c r="B32" s="73"/>
      <c r="C32" s="71" t="s">
        <v>3528</v>
      </c>
      <c r="D32" s="76" t="s">
        <v>56</v>
      </c>
      <c r="E32" s="12">
        <v>44528</v>
      </c>
      <c r="F32" s="74" t="s">
        <v>1971</v>
      </c>
      <c r="G32" s="12">
        <v>44532</v>
      </c>
      <c r="H32" s="75" t="s">
        <v>3065</v>
      </c>
      <c r="I32" s="15">
        <v>68</v>
      </c>
      <c r="J32" s="15">
        <v>54</v>
      </c>
      <c r="K32" s="15">
        <v>34</v>
      </c>
      <c r="L32" s="15">
        <v>12</v>
      </c>
      <c r="M32" s="79">
        <v>31.212</v>
      </c>
      <c r="N32" s="94">
        <v>31.212</v>
      </c>
      <c r="O32" s="63">
        <v>2530</v>
      </c>
      <c r="P32" s="64">
        <f>Table2245789101123456789101112131415161718192021222324252627282930313233343824445464748495051525362636465666768697034567891011121314151617[[#This Row],[PEMBULATAN]]*O32</f>
        <v>78966.36</v>
      </c>
    </row>
    <row r="33" spans="1:16" ht="26.25" customHeight="1" x14ac:dyDescent="0.2">
      <c r="A33" s="13"/>
      <c r="B33" s="73"/>
      <c r="C33" s="71" t="s">
        <v>3529</v>
      </c>
      <c r="D33" s="76" t="s">
        <v>56</v>
      </c>
      <c r="E33" s="12">
        <v>44528</v>
      </c>
      <c r="F33" s="74" t="s">
        <v>1971</v>
      </c>
      <c r="G33" s="12">
        <v>44532</v>
      </c>
      <c r="H33" s="75" t="s">
        <v>3065</v>
      </c>
      <c r="I33" s="15">
        <v>57</v>
      </c>
      <c r="J33" s="15">
        <v>34</v>
      </c>
      <c r="K33" s="15">
        <v>34</v>
      </c>
      <c r="L33" s="15">
        <v>10</v>
      </c>
      <c r="M33" s="79">
        <v>16.472999999999999</v>
      </c>
      <c r="N33" s="94">
        <v>17</v>
      </c>
      <c r="O33" s="63">
        <v>2530</v>
      </c>
      <c r="P33" s="64">
        <f>Table2245789101123456789101112131415161718192021222324252627282930313233343824445464748495051525362636465666768697034567891011121314151617[[#This Row],[PEMBULATAN]]*O33</f>
        <v>43010</v>
      </c>
    </row>
    <row r="34" spans="1:16" ht="26.25" customHeight="1" x14ac:dyDescent="0.2">
      <c r="A34" s="13"/>
      <c r="B34" s="73"/>
      <c r="C34" s="71" t="s">
        <v>3530</v>
      </c>
      <c r="D34" s="76" t="s">
        <v>56</v>
      </c>
      <c r="E34" s="12">
        <v>44528</v>
      </c>
      <c r="F34" s="74" t="s">
        <v>1971</v>
      </c>
      <c r="G34" s="12">
        <v>44532</v>
      </c>
      <c r="H34" s="75" t="s">
        <v>3065</v>
      </c>
      <c r="I34" s="15">
        <v>54</v>
      </c>
      <c r="J34" s="15">
        <v>54</v>
      </c>
      <c r="K34" s="15">
        <v>27</v>
      </c>
      <c r="L34" s="15">
        <v>9</v>
      </c>
      <c r="M34" s="79">
        <v>19.683</v>
      </c>
      <c r="N34" s="94">
        <v>19.683</v>
      </c>
      <c r="O34" s="63">
        <v>2530</v>
      </c>
      <c r="P34" s="64">
        <f>Table2245789101123456789101112131415161718192021222324252627282930313233343824445464748495051525362636465666768697034567891011121314151617[[#This Row],[PEMBULATAN]]*O34</f>
        <v>49797.99</v>
      </c>
    </row>
    <row r="35" spans="1:16" ht="26.25" customHeight="1" x14ac:dyDescent="0.2">
      <c r="A35" s="13"/>
      <c r="B35" s="73"/>
      <c r="C35" s="71" t="s">
        <v>3531</v>
      </c>
      <c r="D35" s="76" t="s">
        <v>56</v>
      </c>
      <c r="E35" s="12">
        <v>44528</v>
      </c>
      <c r="F35" s="74" t="s">
        <v>1971</v>
      </c>
      <c r="G35" s="12">
        <v>44532</v>
      </c>
      <c r="H35" s="75" t="s">
        <v>3065</v>
      </c>
      <c r="I35" s="15">
        <v>37</v>
      </c>
      <c r="J35" s="15">
        <v>37</v>
      </c>
      <c r="K35" s="15">
        <v>28</v>
      </c>
      <c r="L35" s="15">
        <v>6</v>
      </c>
      <c r="M35" s="79">
        <v>9.5830000000000002</v>
      </c>
      <c r="N35" s="94">
        <v>9.5830000000000002</v>
      </c>
      <c r="O35" s="63">
        <v>2530</v>
      </c>
      <c r="P35" s="64">
        <f>Table2245789101123456789101112131415161718192021222324252627282930313233343824445464748495051525362636465666768697034567891011121314151617[[#This Row],[PEMBULATAN]]*O35</f>
        <v>24244.99</v>
      </c>
    </row>
    <row r="36" spans="1:16" ht="26.25" customHeight="1" x14ac:dyDescent="0.2">
      <c r="A36" s="13"/>
      <c r="B36" s="73"/>
      <c r="C36" s="71" t="s">
        <v>3532</v>
      </c>
      <c r="D36" s="76" t="s">
        <v>56</v>
      </c>
      <c r="E36" s="12">
        <v>44528</v>
      </c>
      <c r="F36" s="74" t="s">
        <v>1971</v>
      </c>
      <c r="G36" s="12">
        <v>44532</v>
      </c>
      <c r="H36" s="75" t="s">
        <v>3065</v>
      </c>
      <c r="I36" s="15">
        <v>44</v>
      </c>
      <c r="J36" s="15">
        <v>40</v>
      </c>
      <c r="K36" s="15">
        <v>36</v>
      </c>
      <c r="L36" s="15">
        <v>9</v>
      </c>
      <c r="M36" s="79">
        <v>15.84</v>
      </c>
      <c r="N36" s="94">
        <v>15.84</v>
      </c>
      <c r="O36" s="63">
        <v>2530</v>
      </c>
      <c r="P36" s="64">
        <f>Table2245789101123456789101112131415161718192021222324252627282930313233343824445464748495051525362636465666768697034567891011121314151617[[#This Row],[PEMBULATAN]]*O36</f>
        <v>40075.199999999997</v>
      </c>
    </row>
    <row r="37" spans="1:16" ht="26.25" customHeight="1" x14ac:dyDescent="0.2">
      <c r="A37" s="13"/>
      <c r="B37" s="73"/>
      <c r="C37" s="71" t="s">
        <v>3533</v>
      </c>
      <c r="D37" s="76" t="s">
        <v>56</v>
      </c>
      <c r="E37" s="12">
        <v>44528</v>
      </c>
      <c r="F37" s="74" t="s">
        <v>1971</v>
      </c>
      <c r="G37" s="12">
        <v>44532</v>
      </c>
      <c r="H37" s="75" t="s">
        <v>3065</v>
      </c>
      <c r="I37" s="15">
        <v>48</v>
      </c>
      <c r="J37" s="15">
        <v>48</v>
      </c>
      <c r="K37" s="15">
        <v>3</v>
      </c>
      <c r="L37" s="15">
        <v>3</v>
      </c>
      <c r="M37" s="79">
        <v>1.728</v>
      </c>
      <c r="N37" s="94">
        <v>3</v>
      </c>
      <c r="O37" s="63">
        <v>2530</v>
      </c>
      <c r="P37" s="64">
        <f>Table2245789101123456789101112131415161718192021222324252627282930313233343824445464748495051525362636465666768697034567891011121314151617[[#This Row],[PEMBULATAN]]*O37</f>
        <v>7590</v>
      </c>
    </row>
    <row r="38" spans="1:16" ht="26.25" customHeight="1" x14ac:dyDescent="0.2">
      <c r="A38" s="13"/>
      <c r="B38" s="73"/>
      <c r="C38" s="71" t="s">
        <v>3534</v>
      </c>
      <c r="D38" s="76" t="s">
        <v>56</v>
      </c>
      <c r="E38" s="12">
        <v>44528</v>
      </c>
      <c r="F38" s="74" t="s">
        <v>1971</v>
      </c>
      <c r="G38" s="12">
        <v>44532</v>
      </c>
      <c r="H38" s="75" t="s">
        <v>3065</v>
      </c>
      <c r="I38" s="15">
        <v>40</v>
      </c>
      <c r="J38" s="15">
        <v>46</v>
      </c>
      <c r="K38" s="15">
        <v>33</v>
      </c>
      <c r="L38" s="15">
        <v>20</v>
      </c>
      <c r="M38" s="79">
        <v>15.18</v>
      </c>
      <c r="N38" s="94">
        <v>20</v>
      </c>
      <c r="O38" s="63">
        <v>2530</v>
      </c>
      <c r="P38" s="64">
        <f>Table2245789101123456789101112131415161718192021222324252627282930313233343824445464748495051525362636465666768697034567891011121314151617[[#This Row],[PEMBULATAN]]*O38</f>
        <v>50600</v>
      </c>
    </row>
    <row r="39" spans="1:16" ht="26.25" customHeight="1" x14ac:dyDescent="0.2">
      <c r="A39" s="13"/>
      <c r="B39" s="73"/>
      <c r="C39" s="71" t="s">
        <v>3535</v>
      </c>
      <c r="D39" s="76" t="s">
        <v>56</v>
      </c>
      <c r="E39" s="12">
        <v>44528</v>
      </c>
      <c r="F39" s="74" t="s">
        <v>1971</v>
      </c>
      <c r="G39" s="12">
        <v>44532</v>
      </c>
      <c r="H39" s="75" t="s">
        <v>3065</v>
      </c>
      <c r="I39" s="15">
        <v>98</v>
      </c>
      <c r="J39" s="15">
        <v>65</v>
      </c>
      <c r="K39" s="15">
        <v>22</v>
      </c>
      <c r="L39" s="15">
        <v>1</v>
      </c>
      <c r="M39" s="79">
        <v>35.034999999999997</v>
      </c>
      <c r="N39" s="94">
        <v>35.034999999999997</v>
      </c>
      <c r="O39" s="63">
        <v>2530</v>
      </c>
      <c r="P39" s="64">
        <f>Table2245789101123456789101112131415161718192021222324252627282930313233343824445464748495051525362636465666768697034567891011121314151617[[#This Row],[PEMBULATAN]]*O39</f>
        <v>88638.549999999988</v>
      </c>
    </row>
    <row r="40" spans="1:16" ht="26.25" customHeight="1" x14ac:dyDescent="0.2">
      <c r="A40" s="13"/>
      <c r="B40" s="73"/>
      <c r="C40" s="71" t="s">
        <v>3536</v>
      </c>
      <c r="D40" s="76" t="s">
        <v>56</v>
      </c>
      <c r="E40" s="12">
        <v>44528</v>
      </c>
      <c r="F40" s="74" t="s">
        <v>1971</v>
      </c>
      <c r="G40" s="12">
        <v>44532</v>
      </c>
      <c r="H40" s="75" t="s">
        <v>3065</v>
      </c>
      <c r="I40" s="15">
        <v>144</v>
      </c>
      <c r="J40" s="15">
        <v>40</v>
      </c>
      <c r="K40" s="15">
        <v>25</v>
      </c>
      <c r="L40" s="15">
        <v>10</v>
      </c>
      <c r="M40" s="79">
        <v>36</v>
      </c>
      <c r="N40" s="94">
        <v>36</v>
      </c>
      <c r="O40" s="63">
        <v>2530</v>
      </c>
      <c r="P40" s="64">
        <f>Table2245789101123456789101112131415161718192021222324252627282930313233343824445464748495051525362636465666768697034567891011121314151617[[#This Row],[PEMBULATAN]]*O40</f>
        <v>91080</v>
      </c>
    </row>
    <row r="41" spans="1:16" ht="26.25" customHeight="1" x14ac:dyDescent="0.2">
      <c r="A41" s="13"/>
      <c r="B41" s="73"/>
      <c r="C41" s="71" t="s">
        <v>3537</v>
      </c>
      <c r="D41" s="76" t="s">
        <v>56</v>
      </c>
      <c r="E41" s="12">
        <v>44528</v>
      </c>
      <c r="F41" s="74" t="s">
        <v>1971</v>
      </c>
      <c r="G41" s="12">
        <v>44532</v>
      </c>
      <c r="H41" s="75" t="s">
        <v>3065</v>
      </c>
      <c r="I41" s="15">
        <v>55</v>
      </c>
      <c r="J41" s="15">
        <v>40</v>
      </c>
      <c r="K41" s="15">
        <v>76</v>
      </c>
      <c r="L41" s="15">
        <v>14</v>
      </c>
      <c r="M41" s="79">
        <v>41.8</v>
      </c>
      <c r="N41" s="94">
        <v>41.8</v>
      </c>
      <c r="O41" s="63">
        <v>2530</v>
      </c>
      <c r="P41" s="64">
        <f>Table2245789101123456789101112131415161718192021222324252627282930313233343824445464748495051525362636465666768697034567891011121314151617[[#This Row],[PEMBULATAN]]*O41</f>
        <v>105754</v>
      </c>
    </row>
    <row r="42" spans="1:16" ht="26.25" customHeight="1" x14ac:dyDescent="0.2">
      <c r="A42" s="13"/>
      <c r="B42" s="73"/>
      <c r="C42" s="71" t="s">
        <v>3538</v>
      </c>
      <c r="D42" s="76" t="s">
        <v>56</v>
      </c>
      <c r="E42" s="12">
        <v>44528</v>
      </c>
      <c r="F42" s="74" t="s">
        <v>1971</v>
      </c>
      <c r="G42" s="12">
        <v>44532</v>
      </c>
      <c r="H42" s="75" t="s">
        <v>3065</v>
      </c>
      <c r="I42" s="15">
        <v>66</v>
      </c>
      <c r="J42" s="15">
        <v>45</v>
      </c>
      <c r="K42" s="15">
        <v>22</v>
      </c>
      <c r="L42" s="15">
        <v>2</v>
      </c>
      <c r="M42" s="79">
        <v>16.335000000000001</v>
      </c>
      <c r="N42" s="94">
        <v>17</v>
      </c>
      <c r="O42" s="63">
        <v>2530</v>
      </c>
      <c r="P42" s="64">
        <f>Table2245789101123456789101112131415161718192021222324252627282930313233343824445464748495051525362636465666768697034567891011121314151617[[#This Row],[PEMBULATAN]]*O42</f>
        <v>43010</v>
      </c>
    </row>
    <row r="43" spans="1:16" ht="26.25" customHeight="1" x14ac:dyDescent="0.2">
      <c r="A43" s="13"/>
      <c r="B43" s="73"/>
      <c r="C43" s="71" t="s">
        <v>3539</v>
      </c>
      <c r="D43" s="76" t="s">
        <v>56</v>
      </c>
      <c r="E43" s="12">
        <v>44528</v>
      </c>
      <c r="F43" s="74" t="s">
        <v>1971</v>
      </c>
      <c r="G43" s="12">
        <v>44532</v>
      </c>
      <c r="H43" s="75" t="s">
        <v>3065</v>
      </c>
      <c r="I43" s="15">
        <v>40</v>
      </c>
      <c r="J43" s="15">
        <v>43</v>
      </c>
      <c r="K43" s="15">
        <v>33</v>
      </c>
      <c r="L43" s="15">
        <v>6</v>
      </c>
      <c r="M43" s="79">
        <v>14.19</v>
      </c>
      <c r="N43" s="94">
        <v>14.19</v>
      </c>
      <c r="O43" s="63">
        <v>2530</v>
      </c>
      <c r="P43" s="64">
        <f>Table2245789101123456789101112131415161718192021222324252627282930313233343824445464748495051525362636465666768697034567891011121314151617[[#This Row],[PEMBULATAN]]*O43</f>
        <v>35900.699999999997</v>
      </c>
    </row>
    <row r="44" spans="1:16" ht="26.25" customHeight="1" x14ac:dyDescent="0.2">
      <c r="A44" s="13"/>
      <c r="B44" s="73"/>
      <c r="C44" s="71" t="s">
        <v>3540</v>
      </c>
      <c r="D44" s="76" t="s">
        <v>56</v>
      </c>
      <c r="E44" s="12">
        <v>44528</v>
      </c>
      <c r="F44" s="74" t="s">
        <v>1971</v>
      </c>
      <c r="G44" s="12">
        <v>44532</v>
      </c>
      <c r="H44" s="75" t="s">
        <v>3065</v>
      </c>
      <c r="I44" s="15">
        <v>76</v>
      </c>
      <c r="J44" s="15">
        <v>48</v>
      </c>
      <c r="K44" s="15">
        <v>23</v>
      </c>
      <c r="L44" s="15">
        <v>15</v>
      </c>
      <c r="M44" s="79">
        <v>20.975999999999999</v>
      </c>
      <c r="N44" s="94">
        <v>20.975999999999999</v>
      </c>
      <c r="O44" s="63">
        <v>2530</v>
      </c>
      <c r="P44" s="64">
        <f>Table2245789101123456789101112131415161718192021222324252627282930313233343824445464748495051525362636465666768697034567891011121314151617[[#This Row],[PEMBULATAN]]*O44</f>
        <v>53069.279999999999</v>
      </c>
    </row>
    <row r="45" spans="1:16" ht="26.25" customHeight="1" x14ac:dyDescent="0.2">
      <c r="A45" s="13"/>
      <c r="B45" s="73"/>
      <c r="C45" s="71" t="s">
        <v>3541</v>
      </c>
      <c r="D45" s="76" t="s">
        <v>56</v>
      </c>
      <c r="E45" s="12">
        <v>44528</v>
      </c>
      <c r="F45" s="74" t="s">
        <v>1971</v>
      </c>
      <c r="G45" s="12">
        <v>44532</v>
      </c>
      <c r="H45" s="75" t="s">
        <v>3065</v>
      </c>
      <c r="I45" s="15">
        <v>158</v>
      </c>
      <c r="J45" s="15">
        <v>36</v>
      </c>
      <c r="K45" s="15">
        <v>28</v>
      </c>
      <c r="L45" s="15">
        <v>5</v>
      </c>
      <c r="M45" s="79">
        <v>39.816000000000003</v>
      </c>
      <c r="N45" s="94">
        <v>39.816000000000003</v>
      </c>
      <c r="O45" s="63">
        <v>2530</v>
      </c>
      <c r="P45" s="64">
        <f>Table2245789101123456789101112131415161718192021222324252627282930313233343824445464748495051525362636465666768697034567891011121314151617[[#This Row],[PEMBULATAN]]*O45</f>
        <v>100734.48000000001</v>
      </c>
    </row>
    <row r="46" spans="1:16" ht="26.25" customHeight="1" x14ac:dyDescent="0.2">
      <c r="A46" s="13"/>
      <c r="B46" s="73"/>
      <c r="C46" s="71" t="s">
        <v>3542</v>
      </c>
      <c r="D46" s="76" t="s">
        <v>56</v>
      </c>
      <c r="E46" s="12">
        <v>44528</v>
      </c>
      <c r="F46" s="74" t="s">
        <v>1971</v>
      </c>
      <c r="G46" s="12">
        <v>44532</v>
      </c>
      <c r="H46" s="75" t="s">
        <v>3065</v>
      </c>
      <c r="I46" s="15">
        <v>66</v>
      </c>
      <c r="J46" s="15">
        <v>46</v>
      </c>
      <c r="K46" s="15">
        <v>26</v>
      </c>
      <c r="L46" s="15">
        <v>10</v>
      </c>
      <c r="M46" s="79">
        <v>19.734000000000002</v>
      </c>
      <c r="N46" s="94">
        <v>19.734000000000002</v>
      </c>
      <c r="O46" s="63">
        <v>2530</v>
      </c>
      <c r="P46" s="64">
        <f>Table2245789101123456789101112131415161718192021222324252627282930313233343824445464748495051525362636465666768697034567891011121314151617[[#This Row],[PEMBULATAN]]*O46</f>
        <v>49927.020000000004</v>
      </c>
    </row>
    <row r="47" spans="1:16" ht="26.25" customHeight="1" x14ac:dyDescent="0.2">
      <c r="A47" s="13"/>
      <c r="B47" s="73"/>
      <c r="C47" s="71" t="s">
        <v>3543</v>
      </c>
      <c r="D47" s="76" t="s">
        <v>56</v>
      </c>
      <c r="E47" s="12">
        <v>44528</v>
      </c>
      <c r="F47" s="74" t="s">
        <v>1971</v>
      </c>
      <c r="G47" s="12">
        <v>44532</v>
      </c>
      <c r="H47" s="75" t="s">
        <v>3065</v>
      </c>
      <c r="I47" s="15">
        <v>60</v>
      </c>
      <c r="J47" s="15">
        <v>45</v>
      </c>
      <c r="K47" s="15">
        <v>24</v>
      </c>
      <c r="L47" s="15">
        <v>11</v>
      </c>
      <c r="M47" s="79">
        <v>16.2</v>
      </c>
      <c r="N47" s="94">
        <v>16.2</v>
      </c>
      <c r="O47" s="63">
        <v>2530</v>
      </c>
      <c r="P47" s="64">
        <f>Table2245789101123456789101112131415161718192021222324252627282930313233343824445464748495051525362636465666768697034567891011121314151617[[#This Row],[PEMBULATAN]]*O47</f>
        <v>40986</v>
      </c>
    </row>
    <row r="48" spans="1:16" ht="26.25" customHeight="1" x14ac:dyDescent="0.2">
      <c r="A48" s="13"/>
      <c r="B48" s="73"/>
      <c r="C48" s="71" t="s">
        <v>3544</v>
      </c>
      <c r="D48" s="76" t="s">
        <v>56</v>
      </c>
      <c r="E48" s="12">
        <v>44528</v>
      </c>
      <c r="F48" s="74" t="s">
        <v>1971</v>
      </c>
      <c r="G48" s="12">
        <v>44532</v>
      </c>
      <c r="H48" s="75" t="s">
        <v>3065</v>
      </c>
      <c r="I48" s="15">
        <v>30</v>
      </c>
      <c r="J48" s="15">
        <v>30</v>
      </c>
      <c r="K48" s="15">
        <v>27</v>
      </c>
      <c r="L48" s="15">
        <v>2</v>
      </c>
      <c r="M48" s="79">
        <v>6.0750000000000002</v>
      </c>
      <c r="N48" s="94">
        <v>6.0750000000000002</v>
      </c>
      <c r="O48" s="63">
        <v>2530</v>
      </c>
      <c r="P48" s="64">
        <f>Table2245789101123456789101112131415161718192021222324252627282930313233343824445464748495051525362636465666768697034567891011121314151617[[#This Row],[PEMBULATAN]]*O48</f>
        <v>15369.75</v>
      </c>
    </row>
    <row r="49" spans="1:16" ht="26.25" customHeight="1" x14ac:dyDescent="0.2">
      <c r="A49" s="13"/>
      <c r="B49" s="73"/>
      <c r="C49" s="71" t="s">
        <v>3545</v>
      </c>
      <c r="D49" s="76" t="s">
        <v>56</v>
      </c>
      <c r="E49" s="12">
        <v>44528</v>
      </c>
      <c r="F49" s="74" t="s">
        <v>1971</v>
      </c>
      <c r="G49" s="12">
        <v>44532</v>
      </c>
      <c r="H49" s="75" t="s">
        <v>3065</v>
      </c>
      <c r="I49" s="15">
        <v>57</v>
      </c>
      <c r="J49" s="15">
        <v>35</v>
      </c>
      <c r="K49" s="15">
        <v>28</v>
      </c>
      <c r="L49" s="15">
        <v>4</v>
      </c>
      <c r="M49" s="79">
        <v>13.965</v>
      </c>
      <c r="N49" s="94">
        <v>13.965</v>
      </c>
      <c r="O49" s="63">
        <v>2530</v>
      </c>
      <c r="P49" s="64">
        <f>Table2245789101123456789101112131415161718192021222324252627282930313233343824445464748495051525362636465666768697034567891011121314151617[[#This Row],[PEMBULATAN]]*O49</f>
        <v>35331.449999999997</v>
      </c>
    </row>
    <row r="50" spans="1:16" ht="26.25" customHeight="1" x14ac:dyDescent="0.2">
      <c r="A50" s="13"/>
      <c r="B50" s="73"/>
      <c r="C50" s="71" t="s">
        <v>3546</v>
      </c>
      <c r="D50" s="76" t="s">
        <v>56</v>
      </c>
      <c r="E50" s="12">
        <v>44528</v>
      </c>
      <c r="F50" s="74" t="s">
        <v>1971</v>
      </c>
      <c r="G50" s="12">
        <v>44532</v>
      </c>
      <c r="H50" s="75" t="s">
        <v>3065</v>
      </c>
      <c r="I50" s="15">
        <v>50</v>
      </c>
      <c r="J50" s="15">
        <v>35</v>
      </c>
      <c r="K50" s="15">
        <v>35</v>
      </c>
      <c r="L50" s="15">
        <v>7</v>
      </c>
      <c r="M50" s="79">
        <v>15.3125</v>
      </c>
      <c r="N50" s="94">
        <v>16</v>
      </c>
      <c r="O50" s="63">
        <v>2530</v>
      </c>
      <c r="P50" s="64">
        <f>Table2245789101123456789101112131415161718192021222324252627282930313233343824445464748495051525362636465666768697034567891011121314151617[[#This Row],[PEMBULATAN]]*O50</f>
        <v>40480</v>
      </c>
    </row>
    <row r="51" spans="1:16" ht="26.25" customHeight="1" x14ac:dyDescent="0.2">
      <c r="A51" s="13"/>
      <c r="B51" s="73"/>
      <c r="C51" s="71" t="s">
        <v>3547</v>
      </c>
      <c r="D51" s="76" t="s">
        <v>56</v>
      </c>
      <c r="E51" s="12">
        <v>44528</v>
      </c>
      <c r="F51" s="74" t="s">
        <v>1971</v>
      </c>
      <c r="G51" s="12">
        <v>44532</v>
      </c>
      <c r="H51" s="75" t="s">
        <v>3065</v>
      </c>
      <c r="I51" s="15">
        <v>60</v>
      </c>
      <c r="J51" s="15">
        <v>60</v>
      </c>
      <c r="K51" s="15">
        <v>25</v>
      </c>
      <c r="L51" s="15">
        <v>9</v>
      </c>
      <c r="M51" s="79">
        <v>22.5</v>
      </c>
      <c r="N51" s="94">
        <v>24</v>
      </c>
      <c r="O51" s="63">
        <v>2530</v>
      </c>
      <c r="P51" s="64">
        <f>Table2245789101123456789101112131415161718192021222324252627282930313233343824445464748495051525362636465666768697034567891011121314151617[[#This Row],[PEMBULATAN]]*O51</f>
        <v>60720</v>
      </c>
    </row>
    <row r="52" spans="1:16" ht="26.25" customHeight="1" x14ac:dyDescent="0.2">
      <c r="A52" s="13"/>
      <c r="B52" s="73"/>
      <c r="C52" s="71" t="s">
        <v>3548</v>
      </c>
      <c r="D52" s="76" t="s">
        <v>56</v>
      </c>
      <c r="E52" s="12">
        <v>44528</v>
      </c>
      <c r="F52" s="74" t="s">
        <v>1971</v>
      </c>
      <c r="G52" s="12">
        <v>44532</v>
      </c>
      <c r="H52" s="75" t="s">
        <v>3065</v>
      </c>
      <c r="I52" s="15">
        <v>85</v>
      </c>
      <c r="J52" s="15">
        <v>27</v>
      </c>
      <c r="K52" s="15">
        <v>33</v>
      </c>
      <c r="L52" s="15">
        <v>18</v>
      </c>
      <c r="M52" s="79">
        <v>18.93375</v>
      </c>
      <c r="N52" s="94">
        <v>18.93375</v>
      </c>
      <c r="O52" s="63">
        <v>2530</v>
      </c>
      <c r="P52" s="64">
        <f>Table2245789101123456789101112131415161718192021222324252627282930313233343824445464748495051525362636465666768697034567891011121314151617[[#This Row],[PEMBULATAN]]*O52</f>
        <v>47902.387499999997</v>
      </c>
    </row>
    <row r="53" spans="1:16" ht="26.25" customHeight="1" x14ac:dyDescent="0.2">
      <c r="A53" s="13"/>
      <c r="B53" s="73"/>
      <c r="C53" s="71" t="s">
        <v>3549</v>
      </c>
      <c r="D53" s="76" t="s">
        <v>56</v>
      </c>
      <c r="E53" s="12">
        <v>44528</v>
      </c>
      <c r="F53" s="74" t="s">
        <v>1971</v>
      </c>
      <c r="G53" s="12">
        <v>44532</v>
      </c>
      <c r="H53" s="75" t="s">
        <v>3065</v>
      </c>
      <c r="I53" s="15">
        <v>70</v>
      </c>
      <c r="J53" s="15">
        <v>37</v>
      </c>
      <c r="K53" s="15">
        <v>27</v>
      </c>
      <c r="L53" s="15">
        <v>11</v>
      </c>
      <c r="M53" s="79">
        <v>17.482500000000002</v>
      </c>
      <c r="N53" s="94">
        <v>18</v>
      </c>
      <c r="O53" s="63">
        <v>2530</v>
      </c>
      <c r="P53" s="64">
        <f>Table2245789101123456789101112131415161718192021222324252627282930313233343824445464748495051525362636465666768697034567891011121314151617[[#This Row],[PEMBULATAN]]*O53</f>
        <v>45540</v>
      </c>
    </row>
    <row r="54" spans="1:16" ht="26.25" customHeight="1" x14ac:dyDescent="0.2">
      <c r="A54" s="13"/>
      <c r="B54" s="73"/>
      <c r="C54" s="71" t="s">
        <v>3550</v>
      </c>
      <c r="D54" s="76" t="s">
        <v>56</v>
      </c>
      <c r="E54" s="12">
        <v>44528</v>
      </c>
      <c r="F54" s="74" t="s">
        <v>1971</v>
      </c>
      <c r="G54" s="12">
        <v>44532</v>
      </c>
      <c r="H54" s="75" t="s">
        <v>3065</v>
      </c>
      <c r="I54" s="15">
        <v>65</v>
      </c>
      <c r="J54" s="15">
        <v>37</v>
      </c>
      <c r="K54" s="15">
        <v>53</v>
      </c>
      <c r="L54" s="15">
        <v>10</v>
      </c>
      <c r="M54" s="79">
        <v>31.866250000000001</v>
      </c>
      <c r="N54" s="94">
        <v>31.866250000000001</v>
      </c>
      <c r="O54" s="63">
        <v>2530</v>
      </c>
      <c r="P54" s="64">
        <f>Table2245789101123456789101112131415161718192021222324252627282930313233343824445464748495051525362636465666768697034567891011121314151617[[#This Row],[PEMBULATAN]]*O54</f>
        <v>80621.612500000003</v>
      </c>
    </row>
    <row r="55" spans="1:16" ht="26.25" customHeight="1" x14ac:dyDescent="0.2">
      <c r="A55" s="13"/>
      <c r="B55" s="73"/>
      <c r="C55" s="71" t="s">
        <v>3551</v>
      </c>
      <c r="D55" s="76" t="s">
        <v>56</v>
      </c>
      <c r="E55" s="12">
        <v>44528</v>
      </c>
      <c r="F55" s="74" t="s">
        <v>1971</v>
      </c>
      <c r="G55" s="12">
        <v>44532</v>
      </c>
      <c r="H55" s="75" t="s">
        <v>3065</v>
      </c>
      <c r="I55" s="15">
        <v>49</v>
      </c>
      <c r="J55" s="15">
        <v>37</v>
      </c>
      <c r="K55" s="15">
        <v>33</v>
      </c>
      <c r="L55" s="15">
        <v>14</v>
      </c>
      <c r="M55" s="79">
        <v>14.95725</v>
      </c>
      <c r="N55" s="94">
        <v>14.95725</v>
      </c>
      <c r="O55" s="63">
        <v>2530</v>
      </c>
      <c r="P55" s="64">
        <f>Table2245789101123456789101112131415161718192021222324252627282930313233343824445464748495051525362636465666768697034567891011121314151617[[#This Row],[PEMBULATAN]]*O55</f>
        <v>37841.842499999999</v>
      </c>
    </row>
    <row r="56" spans="1:16" ht="26.25" customHeight="1" x14ac:dyDescent="0.2">
      <c r="A56" s="13"/>
      <c r="B56" s="73"/>
      <c r="C56" s="71" t="s">
        <v>3552</v>
      </c>
      <c r="D56" s="76" t="s">
        <v>56</v>
      </c>
      <c r="E56" s="12">
        <v>44528</v>
      </c>
      <c r="F56" s="74" t="s">
        <v>1971</v>
      </c>
      <c r="G56" s="12">
        <v>44532</v>
      </c>
      <c r="H56" s="75" t="s">
        <v>3065</v>
      </c>
      <c r="I56" s="15">
        <v>60</v>
      </c>
      <c r="J56" s="15">
        <v>34</v>
      </c>
      <c r="K56" s="15">
        <v>72</v>
      </c>
      <c r="L56" s="15">
        <v>25</v>
      </c>
      <c r="M56" s="79">
        <v>36.72</v>
      </c>
      <c r="N56" s="94">
        <v>36.72</v>
      </c>
      <c r="O56" s="63">
        <v>2530</v>
      </c>
      <c r="P56" s="64">
        <f>Table2245789101123456789101112131415161718192021222324252627282930313233343824445464748495051525362636465666768697034567891011121314151617[[#This Row],[PEMBULATAN]]*O56</f>
        <v>92901.599999999991</v>
      </c>
    </row>
    <row r="57" spans="1:16" ht="26.25" customHeight="1" x14ac:dyDescent="0.2">
      <c r="A57" s="13"/>
      <c r="B57" s="73"/>
      <c r="C57" s="71" t="s">
        <v>3553</v>
      </c>
      <c r="D57" s="76" t="s">
        <v>56</v>
      </c>
      <c r="E57" s="12">
        <v>44528</v>
      </c>
      <c r="F57" s="74" t="s">
        <v>1971</v>
      </c>
      <c r="G57" s="12">
        <v>44532</v>
      </c>
      <c r="H57" s="75" t="s">
        <v>3065</v>
      </c>
      <c r="I57" s="15">
        <v>106</v>
      </c>
      <c r="J57" s="15">
        <v>53</v>
      </c>
      <c r="K57" s="15">
        <v>334</v>
      </c>
      <c r="L57" s="15">
        <v>37</v>
      </c>
      <c r="M57" s="79">
        <v>469.10300000000001</v>
      </c>
      <c r="N57" s="94">
        <v>469.10300000000001</v>
      </c>
      <c r="O57" s="63">
        <v>2530</v>
      </c>
      <c r="P57" s="64">
        <f>Table2245789101123456789101112131415161718192021222324252627282930313233343824445464748495051525362636465666768697034567891011121314151617[[#This Row],[PEMBULATAN]]*O57</f>
        <v>1186830.5900000001</v>
      </c>
    </row>
    <row r="58" spans="1:16" ht="26.25" customHeight="1" x14ac:dyDescent="0.2">
      <c r="A58" s="13"/>
      <c r="B58" s="73"/>
      <c r="C58" s="71" t="s">
        <v>3554</v>
      </c>
      <c r="D58" s="76" t="s">
        <v>56</v>
      </c>
      <c r="E58" s="12">
        <v>44528</v>
      </c>
      <c r="F58" s="74" t="s">
        <v>1971</v>
      </c>
      <c r="G58" s="12">
        <v>44532</v>
      </c>
      <c r="H58" s="75" t="s">
        <v>3065</v>
      </c>
      <c r="I58" s="15">
        <v>76</v>
      </c>
      <c r="J58" s="15">
        <v>53</v>
      </c>
      <c r="K58" s="15">
        <v>33</v>
      </c>
      <c r="L58" s="15">
        <v>9</v>
      </c>
      <c r="M58" s="79">
        <v>33.231000000000002</v>
      </c>
      <c r="N58" s="94">
        <v>33.231000000000002</v>
      </c>
      <c r="O58" s="63">
        <v>2530</v>
      </c>
      <c r="P58" s="64">
        <f>Table2245789101123456789101112131415161718192021222324252627282930313233343824445464748495051525362636465666768697034567891011121314151617[[#This Row],[PEMBULATAN]]*O58</f>
        <v>84074.430000000008</v>
      </c>
    </row>
    <row r="59" spans="1:16" ht="26.25" customHeight="1" x14ac:dyDescent="0.2">
      <c r="A59" s="13"/>
      <c r="B59" s="73"/>
      <c r="C59" s="71" t="s">
        <v>3555</v>
      </c>
      <c r="D59" s="76" t="s">
        <v>56</v>
      </c>
      <c r="E59" s="12">
        <v>44528</v>
      </c>
      <c r="F59" s="74" t="s">
        <v>1971</v>
      </c>
      <c r="G59" s="12">
        <v>44532</v>
      </c>
      <c r="H59" s="75" t="s">
        <v>3065</v>
      </c>
      <c r="I59" s="15">
        <v>99</v>
      </c>
      <c r="J59" s="15">
        <v>65</v>
      </c>
      <c r="K59" s="15">
        <v>34</v>
      </c>
      <c r="L59" s="15">
        <v>23</v>
      </c>
      <c r="M59" s="79">
        <v>54.697499999999998</v>
      </c>
      <c r="N59" s="94">
        <v>54.697499999999998</v>
      </c>
      <c r="O59" s="63">
        <v>2530</v>
      </c>
      <c r="P59" s="64">
        <f>Table2245789101123456789101112131415161718192021222324252627282930313233343824445464748495051525362636465666768697034567891011121314151617[[#This Row],[PEMBULATAN]]*O59</f>
        <v>138384.67499999999</v>
      </c>
    </row>
    <row r="60" spans="1:16" ht="26.25" customHeight="1" x14ac:dyDescent="0.2">
      <c r="A60" s="13"/>
      <c r="B60" s="73"/>
      <c r="C60" s="71" t="s">
        <v>3556</v>
      </c>
      <c r="D60" s="76" t="s">
        <v>56</v>
      </c>
      <c r="E60" s="12">
        <v>44528</v>
      </c>
      <c r="F60" s="74" t="s">
        <v>1971</v>
      </c>
      <c r="G60" s="12">
        <v>44532</v>
      </c>
      <c r="H60" s="75" t="s">
        <v>3065</v>
      </c>
      <c r="I60" s="15">
        <v>54</v>
      </c>
      <c r="J60" s="15">
        <v>32</v>
      </c>
      <c r="K60" s="15">
        <v>22</v>
      </c>
      <c r="L60" s="15">
        <v>4</v>
      </c>
      <c r="M60" s="79">
        <v>9.5039999999999996</v>
      </c>
      <c r="N60" s="94">
        <v>11</v>
      </c>
      <c r="O60" s="63">
        <v>2530</v>
      </c>
      <c r="P60" s="64">
        <f>Table2245789101123456789101112131415161718192021222324252627282930313233343824445464748495051525362636465666768697034567891011121314151617[[#This Row],[PEMBULATAN]]*O60</f>
        <v>27830</v>
      </c>
    </row>
    <row r="61" spans="1:16" ht="26.25" customHeight="1" x14ac:dyDescent="0.2">
      <c r="A61" s="13"/>
      <c r="B61" s="73"/>
      <c r="C61" s="71" t="s">
        <v>3557</v>
      </c>
      <c r="D61" s="76" t="s">
        <v>56</v>
      </c>
      <c r="E61" s="12">
        <v>44528</v>
      </c>
      <c r="F61" s="74" t="s">
        <v>1971</v>
      </c>
      <c r="G61" s="12">
        <v>44532</v>
      </c>
      <c r="H61" s="75" t="s">
        <v>3065</v>
      </c>
      <c r="I61" s="15">
        <v>77</v>
      </c>
      <c r="J61" s="15">
        <v>65</v>
      </c>
      <c r="K61" s="15">
        <v>34</v>
      </c>
      <c r="L61" s="15">
        <v>12</v>
      </c>
      <c r="M61" s="79">
        <v>42.542499999999997</v>
      </c>
      <c r="N61" s="94">
        <v>42.542499999999997</v>
      </c>
      <c r="O61" s="63">
        <v>2530</v>
      </c>
      <c r="P61" s="64">
        <f>Table2245789101123456789101112131415161718192021222324252627282930313233343824445464748495051525362636465666768697034567891011121314151617[[#This Row],[PEMBULATAN]]*O61</f>
        <v>107632.52499999999</v>
      </c>
    </row>
    <row r="62" spans="1:16" ht="26.25" customHeight="1" x14ac:dyDescent="0.2">
      <c r="A62" s="13"/>
      <c r="B62" s="73"/>
      <c r="C62" s="71" t="s">
        <v>3558</v>
      </c>
      <c r="D62" s="76" t="s">
        <v>56</v>
      </c>
      <c r="E62" s="12">
        <v>44528</v>
      </c>
      <c r="F62" s="74" t="s">
        <v>1971</v>
      </c>
      <c r="G62" s="12">
        <v>44532</v>
      </c>
      <c r="H62" s="75" t="s">
        <v>3065</v>
      </c>
      <c r="I62" s="15">
        <v>30</v>
      </c>
      <c r="J62" s="15">
        <v>30</v>
      </c>
      <c r="K62" s="15">
        <v>36</v>
      </c>
      <c r="L62" s="15">
        <v>3</v>
      </c>
      <c r="M62" s="79">
        <v>8.1</v>
      </c>
      <c r="N62" s="94">
        <v>8.1</v>
      </c>
      <c r="O62" s="63">
        <v>2530</v>
      </c>
      <c r="P62" s="64">
        <f>Table2245789101123456789101112131415161718192021222324252627282930313233343824445464748495051525362636465666768697034567891011121314151617[[#This Row],[PEMBULATAN]]*O62</f>
        <v>20493</v>
      </c>
    </row>
    <row r="63" spans="1:16" ht="26.25" customHeight="1" x14ac:dyDescent="0.2">
      <c r="A63" s="13"/>
      <c r="B63" s="73"/>
      <c r="C63" s="71" t="s">
        <v>3559</v>
      </c>
      <c r="D63" s="76" t="s">
        <v>56</v>
      </c>
      <c r="E63" s="12">
        <v>44528</v>
      </c>
      <c r="F63" s="74" t="s">
        <v>1971</v>
      </c>
      <c r="G63" s="12">
        <v>44532</v>
      </c>
      <c r="H63" s="75" t="s">
        <v>3065</v>
      </c>
      <c r="I63" s="15">
        <v>59</v>
      </c>
      <c r="J63" s="15">
        <v>46</v>
      </c>
      <c r="K63" s="15">
        <v>32</v>
      </c>
      <c r="L63" s="15">
        <v>26</v>
      </c>
      <c r="M63" s="79">
        <v>21.712</v>
      </c>
      <c r="N63" s="94">
        <v>26</v>
      </c>
      <c r="O63" s="63">
        <v>2530</v>
      </c>
      <c r="P63" s="64">
        <f>Table2245789101123456789101112131415161718192021222324252627282930313233343824445464748495051525362636465666768697034567891011121314151617[[#This Row],[PEMBULATAN]]*O63</f>
        <v>65780</v>
      </c>
    </row>
    <row r="64" spans="1:16" ht="26.25" customHeight="1" x14ac:dyDescent="0.2">
      <c r="A64" s="13"/>
      <c r="B64" s="73"/>
      <c r="C64" s="71" t="s">
        <v>3560</v>
      </c>
      <c r="D64" s="76" t="s">
        <v>56</v>
      </c>
      <c r="E64" s="12">
        <v>44528</v>
      </c>
      <c r="F64" s="74" t="s">
        <v>1971</v>
      </c>
      <c r="G64" s="12">
        <v>44532</v>
      </c>
      <c r="H64" s="75" t="s">
        <v>3065</v>
      </c>
      <c r="I64" s="15">
        <v>60</v>
      </c>
      <c r="J64" s="15">
        <v>27</v>
      </c>
      <c r="K64" s="15">
        <v>17</v>
      </c>
      <c r="L64" s="15">
        <v>20</v>
      </c>
      <c r="M64" s="79">
        <v>6.8849999999999998</v>
      </c>
      <c r="N64" s="94">
        <v>20</v>
      </c>
      <c r="O64" s="63">
        <v>2530</v>
      </c>
      <c r="P64" s="64">
        <f>Table2245789101123456789101112131415161718192021222324252627282930313233343824445464748495051525362636465666768697034567891011121314151617[[#This Row],[PEMBULATAN]]*O64</f>
        <v>50600</v>
      </c>
    </row>
    <row r="65" spans="1:16" ht="26.25" customHeight="1" x14ac:dyDescent="0.2">
      <c r="A65" s="13"/>
      <c r="B65" s="73"/>
      <c r="C65" s="71" t="s">
        <v>3561</v>
      </c>
      <c r="D65" s="76" t="s">
        <v>56</v>
      </c>
      <c r="E65" s="12">
        <v>44528</v>
      </c>
      <c r="F65" s="74" t="s">
        <v>1971</v>
      </c>
      <c r="G65" s="12">
        <v>44532</v>
      </c>
      <c r="H65" s="75" t="s">
        <v>3065</v>
      </c>
      <c r="I65" s="15">
        <v>86</v>
      </c>
      <c r="J65" s="15">
        <v>33</v>
      </c>
      <c r="K65" s="15">
        <v>37</v>
      </c>
      <c r="L65" s="15">
        <v>26</v>
      </c>
      <c r="M65" s="79">
        <v>26.2515</v>
      </c>
      <c r="N65" s="94">
        <v>26.2515</v>
      </c>
      <c r="O65" s="63">
        <v>2530</v>
      </c>
      <c r="P65" s="64">
        <f>Table2245789101123456789101112131415161718192021222324252627282930313233343824445464748495051525362636465666768697034567891011121314151617[[#This Row],[PEMBULATAN]]*O65</f>
        <v>66416.294999999998</v>
      </c>
    </row>
    <row r="66" spans="1:16" ht="26.25" customHeight="1" x14ac:dyDescent="0.2">
      <c r="A66" s="13"/>
      <c r="B66" s="73"/>
      <c r="C66" s="71" t="s">
        <v>3562</v>
      </c>
      <c r="D66" s="76" t="s">
        <v>56</v>
      </c>
      <c r="E66" s="12">
        <v>44528</v>
      </c>
      <c r="F66" s="74" t="s">
        <v>1971</v>
      </c>
      <c r="G66" s="12">
        <v>44532</v>
      </c>
      <c r="H66" s="75" t="s">
        <v>3065</v>
      </c>
      <c r="I66" s="15">
        <v>55</v>
      </c>
      <c r="J66" s="15">
        <v>55</v>
      </c>
      <c r="K66" s="15">
        <v>72</v>
      </c>
      <c r="L66" s="15">
        <v>6</v>
      </c>
      <c r="M66" s="79">
        <v>54.45</v>
      </c>
      <c r="N66" s="94">
        <v>55</v>
      </c>
      <c r="O66" s="63">
        <v>2530</v>
      </c>
      <c r="P66" s="64">
        <f>Table2245789101123456789101112131415161718192021222324252627282930313233343824445464748495051525362636465666768697034567891011121314151617[[#This Row],[PEMBULATAN]]*O66</f>
        <v>139150</v>
      </c>
    </row>
    <row r="67" spans="1:16" ht="26.25" customHeight="1" x14ac:dyDescent="0.2">
      <c r="A67" s="13"/>
      <c r="B67" s="73"/>
      <c r="C67" s="71" t="s">
        <v>3563</v>
      </c>
      <c r="D67" s="76" t="s">
        <v>56</v>
      </c>
      <c r="E67" s="12">
        <v>44528</v>
      </c>
      <c r="F67" s="74" t="s">
        <v>1971</v>
      </c>
      <c r="G67" s="12">
        <v>44532</v>
      </c>
      <c r="H67" s="75" t="s">
        <v>3065</v>
      </c>
      <c r="I67" s="15">
        <v>66</v>
      </c>
      <c r="J67" s="15">
        <v>35</v>
      </c>
      <c r="K67" s="15">
        <v>22</v>
      </c>
      <c r="L67" s="15">
        <v>4</v>
      </c>
      <c r="M67" s="79">
        <v>12.705</v>
      </c>
      <c r="N67" s="94">
        <v>12.705</v>
      </c>
      <c r="O67" s="63">
        <v>2530</v>
      </c>
      <c r="P67" s="64">
        <f>Table2245789101123456789101112131415161718192021222324252627282930313233343824445464748495051525362636465666768697034567891011121314151617[[#This Row],[PEMBULATAN]]*O67</f>
        <v>32143.65</v>
      </c>
    </row>
    <row r="68" spans="1:16" ht="26.25" customHeight="1" x14ac:dyDescent="0.2">
      <c r="A68" s="13"/>
      <c r="B68" s="73"/>
      <c r="C68" s="71" t="s">
        <v>3564</v>
      </c>
      <c r="D68" s="76" t="s">
        <v>56</v>
      </c>
      <c r="E68" s="12">
        <v>44528</v>
      </c>
      <c r="F68" s="74" t="s">
        <v>1971</v>
      </c>
      <c r="G68" s="12">
        <v>44532</v>
      </c>
      <c r="H68" s="75" t="s">
        <v>3065</v>
      </c>
      <c r="I68" s="15">
        <v>62</v>
      </c>
      <c r="J68" s="15">
        <v>40</v>
      </c>
      <c r="K68" s="15">
        <v>12</v>
      </c>
      <c r="L68" s="15">
        <v>3</v>
      </c>
      <c r="M68" s="79">
        <v>7.44</v>
      </c>
      <c r="N68" s="94">
        <v>8</v>
      </c>
      <c r="O68" s="63">
        <v>2530</v>
      </c>
      <c r="P68" s="64">
        <f>Table2245789101123456789101112131415161718192021222324252627282930313233343824445464748495051525362636465666768697034567891011121314151617[[#This Row],[PEMBULATAN]]*O68</f>
        <v>20240</v>
      </c>
    </row>
    <row r="69" spans="1:16" ht="26.25" customHeight="1" x14ac:dyDescent="0.2">
      <c r="A69" s="13"/>
      <c r="B69" s="73"/>
      <c r="C69" s="71" t="s">
        <v>3565</v>
      </c>
      <c r="D69" s="76" t="s">
        <v>56</v>
      </c>
      <c r="E69" s="12">
        <v>44528</v>
      </c>
      <c r="F69" s="74" t="s">
        <v>1971</v>
      </c>
      <c r="G69" s="12">
        <v>44532</v>
      </c>
      <c r="H69" s="75" t="s">
        <v>3065</v>
      </c>
      <c r="I69" s="15">
        <v>50</v>
      </c>
      <c r="J69" s="15">
        <v>44</v>
      </c>
      <c r="K69" s="15">
        <v>47</v>
      </c>
      <c r="L69" s="15">
        <v>19</v>
      </c>
      <c r="M69" s="79">
        <v>25.85</v>
      </c>
      <c r="N69" s="94">
        <v>25.85</v>
      </c>
      <c r="O69" s="63">
        <v>2530</v>
      </c>
      <c r="P69" s="64">
        <f>Table2245789101123456789101112131415161718192021222324252627282930313233343824445464748495051525362636465666768697034567891011121314151617[[#This Row],[PEMBULATAN]]*O69</f>
        <v>65400.5</v>
      </c>
    </row>
    <row r="70" spans="1:16" ht="26.25" customHeight="1" x14ac:dyDescent="0.2">
      <c r="A70" s="13"/>
      <c r="B70" s="73"/>
      <c r="C70" s="71" t="s">
        <v>3566</v>
      </c>
      <c r="D70" s="76" t="s">
        <v>56</v>
      </c>
      <c r="E70" s="12">
        <v>44528</v>
      </c>
      <c r="F70" s="74" t="s">
        <v>1971</v>
      </c>
      <c r="G70" s="12">
        <v>44532</v>
      </c>
      <c r="H70" s="75" t="s">
        <v>3065</v>
      </c>
      <c r="I70" s="15">
        <v>65</v>
      </c>
      <c r="J70" s="15">
        <v>60</v>
      </c>
      <c r="K70" s="15">
        <v>30</v>
      </c>
      <c r="L70" s="15">
        <v>26</v>
      </c>
      <c r="M70" s="79">
        <v>29.25</v>
      </c>
      <c r="N70" s="94">
        <v>29.25</v>
      </c>
      <c r="O70" s="63">
        <v>2530</v>
      </c>
      <c r="P70" s="64">
        <f>Table2245789101123456789101112131415161718192021222324252627282930313233343824445464748495051525362636465666768697034567891011121314151617[[#This Row],[PEMBULATAN]]*O70</f>
        <v>74002.5</v>
      </c>
    </row>
    <row r="71" spans="1:16" ht="26.25" customHeight="1" x14ac:dyDescent="0.2">
      <c r="A71" s="13"/>
      <c r="B71" s="73"/>
      <c r="C71" s="71" t="s">
        <v>3567</v>
      </c>
      <c r="D71" s="76" t="s">
        <v>56</v>
      </c>
      <c r="E71" s="12">
        <v>44528</v>
      </c>
      <c r="F71" s="74" t="s">
        <v>1971</v>
      </c>
      <c r="G71" s="12">
        <v>44532</v>
      </c>
      <c r="H71" s="75" t="s">
        <v>3065</v>
      </c>
      <c r="I71" s="15">
        <v>92</v>
      </c>
      <c r="J71" s="15">
        <v>54</v>
      </c>
      <c r="K71" s="15">
        <v>22</v>
      </c>
      <c r="L71" s="15">
        <v>6</v>
      </c>
      <c r="M71" s="79">
        <v>27.324000000000002</v>
      </c>
      <c r="N71" s="94">
        <v>28</v>
      </c>
      <c r="O71" s="63">
        <v>2530</v>
      </c>
      <c r="P71" s="64">
        <f>Table2245789101123456789101112131415161718192021222324252627282930313233343824445464748495051525362636465666768697034567891011121314151617[[#This Row],[PEMBULATAN]]*O71</f>
        <v>70840</v>
      </c>
    </row>
    <row r="72" spans="1:16" ht="26.25" customHeight="1" x14ac:dyDescent="0.2">
      <c r="A72" s="13"/>
      <c r="B72" s="73"/>
      <c r="C72" s="71" t="s">
        <v>3568</v>
      </c>
      <c r="D72" s="76" t="s">
        <v>56</v>
      </c>
      <c r="E72" s="12">
        <v>44528</v>
      </c>
      <c r="F72" s="74" t="s">
        <v>1971</v>
      </c>
      <c r="G72" s="12">
        <v>44532</v>
      </c>
      <c r="H72" s="75" t="s">
        <v>3065</v>
      </c>
      <c r="I72" s="15">
        <v>48</v>
      </c>
      <c r="J72" s="15">
        <v>46</v>
      </c>
      <c r="K72" s="15">
        <v>33</v>
      </c>
      <c r="L72" s="15">
        <v>7</v>
      </c>
      <c r="M72" s="79">
        <v>18.216000000000001</v>
      </c>
      <c r="N72" s="94">
        <v>18.216000000000001</v>
      </c>
      <c r="O72" s="63">
        <v>2530</v>
      </c>
      <c r="P72" s="64">
        <f>Table2245789101123456789101112131415161718192021222324252627282930313233343824445464748495051525362636465666768697034567891011121314151617[[#This Row],[PEMBULATAN]]*O72</f>
        <v>46086.48</v>
      </c>
    </row>
    <row r="73" spans="1:16" ht="26.25" customHeight="1" x14ac:dyDescent="0.2">
      <c r="A73" s="13"/>
      <c r="B73" s="73"/>
      <c r="C73" s="71" t="s">
        <v>3569</v>
      </c>
      <c r="D73" s="76" t="s">
        <v>56</v>
      </c>
      <c r="E73" s="12">
        <v>44528</v>
      </c>
      <c r="F73" s="74" t="s">
        <v>1971</v>
      </c>
      <c r="G73" s="12">
        <v>44532</v>
      </c>
      <c r="H73" s="75" t="s">
        <v>3065</v>
      </c>
      <c r="I73" s="15">
        <v>55</v>
      </c>
      <c r="J73" s="15">
        <v>25</v>
      </c>
      <c r="K73" s="15">
        <v>11</v>
      </c>
      <c r="L73" s="15">
        <v>2</v>
      </c>
      <c r="M73" s="79">
        <v>3.78125</v>
      </c>
      <c r="N73" s="94">
        <v>3.78125</v>
      </c>
      <c r="O73" s="63">
        <v>2530</v>
      </c>
      <c r="P73" s="64">
        <f>Table2245789101123456789101112131415161718192021222324252627282930313233343824445464748495051525362636465666768697034567891011121314151617[[#This Row],[PEMBULATAN]]*O73</f>
        <v>9566.5625</v>
      </c>
    </row>
    <row r="74" spans="1:16" ht="26.25" customHeight="1" x14ac:dyDescent="0.2">
      <c r="A74" s="13"/>
      <c r="B74" s="73"/>
      <c r="C74" s="71" t="s">
        <v>3570</v>
      </c>
      <c r="D74" s="76" t="s">
        <v>56</v>
      </c>
      <c r="E74" s="12">
        <v>44528</v>
      </c>
      <c r="F74" s="74" t="s">
        <v>1971</v>
      </c>
      <c r="G74" s="12">
        <v>44532</v>
      </c>
      <c r="H74" s="75" t="s">
        <v>3065</v>
      </c>
      <c r="I74" s="15">
        <v>63</v>
      </c>
      <c r="J74" s="15">
        <v>28</v>
      </c>
      <c r="K74" s="15">
        <v>22</v>
      </c>
      <c r="L74" s="15">
        <v>6</v>
      </c>
      <c r="M74" s="79">
        <v>9.702</v>
      </c>
      <c r="N74" s="94">
        <v>9.702</v>
      </c>
      <c r="O74" s="63">
        <v>2530</v>
      </c>
      <c r="P74" s="64">
        <f>Table2245789101123456789101112131415161718192021222324252627282930313233343824445464748495051525362636465666768697034567891011121314151617[[#This Row],[PEMBULATAN]]*O74</f>
        <v>24546.06</v>
      </c>
    </row>
    <row r="75" spans="1:16" ht="26.25" customHeight="1" x14ac:dyDescent="0.2">
      <c r="A75" s="13"/>
      <c r="B75" s="73"/>
      <c r="C75" s="71" t="s">
        <v>3571</v>
      </c>
      <c r="D75" s="76" t="s">
        <v>56</v>
      </c>
      <c r="E75" s="12">
        <v>44528</v>
      </c>
      <c r="F75" s="74" t="s">
        <v>1971</v>
      </c>
      <c r="G75" s="12">
        <v>44532</v>
      </c>
      <c r="H75" s="75" t="s">
        <v>3065</v>
      </c>
      <c r="I75" s="15">
        <v>64</v>
      </c>
      <c r="J75" s="15">
        <v>45</v>
      </c>
      <c r="K75" s="15">
        <v>23</v>
      </c>
      <c r="L75" s="15">
        <v>12</v>
      </c>
      <c r="M75" s="79">
        <v>16.559999999999999</v>
      </c>
      <c r="N75" s="94">
        <v>16.559999999999999</v>
      </c>
      <c r="O75" s="63">
        <v>2530</v>
      </c>
      <c r="P75" s="64">
        <f>Table2245789101123456789101112131415161718192021222324252627282930313233343824445464748495051525362636465666768697034567891011121314151617[[#This Row],[PEMBULATAN]]*O75</f>
        <v>41896.799999999996</v>
      </c>
    </row>
    <row r="76" spans="1:16" ht="26.25" customHeight="1" x14ac:dyDescent="0.2">
      <c r="A76" s="13"/>
      <c r="B76" s="73"/>
      <c r="C76" s="71" t="s">
        <v>3572</v>
      </c>
      <c r="D76" s="76" t="s">
        <v>56</v>
      </c>
      <c r="E76" s="12">
        <v>44528</v>
      </c>
      <c r="F76" s="74" t="s">
        <v>1971</v>
      </c>
      <c r="G76" s="12">
        <v>44532</v>
      </c>
      <c r="H76" s="75" t="s">
        <v>3065</v>
      </c>
      <c r="I76" s="15">
        <v>45</v>
      </c>
      <c r="J76" s="15">
        <v>43</v>
      </c>
      <c r="K76" s="15">
        <v>22</v>
      </c>
      <c r="L76" s="15">
        <v>2</v>
      </c>
      <c r="M76" s="79">
        <v>10.6425</v>
      </c>
      <c r="N76" s="94">
        <v>10.6425</v>
      </c>
      <c r="O76" s="63">
        <v>2530</v>
      </c>
      <c r="P76" s="64">
        <f>Table2245789101123456789101112131415161718192021222324252627282930313233343824445464748495051525362636465666768697034567891011121314151617[[#This Row],[PEMBULATAN]]*O76</f>
        <v>26925.525000000001</v>
      </c>
    </row>
    <row r="77" spans="1:16" ht="26.25" customHeight="1" x14ac:dyDescent="0.2">
      <c r="A77" s="13"/>
      <c r="B77" s="73"/>
      <c r="C77" s="71" t="s">
        <v>3573</v>
      </c>
      <c r="D77" s="76" t="s">
        <v>56</v>
      </c>
      <c r="E77" s="12">
        <v>44528</v>
      </c>
      <c r="F77" s="74" t="s">
        <v>1971</v>
      </c>
      <c r="G77" s="12">
        <v>44532</v>
      </c>
      <c r="H77" s="75" t="s">
        <v>3065</v>
      </c>
      <c r="I77" s="15">
        <v>50</v>
      </c>
      <c r="J77" s="15">
        <v>30</v>
      </c>
      <c r="K77" s="15">
        <v>22</v>
      </c>
      <c r="L77" s="15">
        <v>9</v>
      </c>
      <c r="M77" s="79">
        <v>8.25</v>
      </c>
      <c r="N77" s="94">
        <v>9</v>
      </c>
      <c r="O77" s="63">
        <v>2530</v>
      </c>
      <c r="P77" s="64">
        <f>Table2245789101123456789101112131415161718192021222324252627282930313233343824445464748495051525362636465666768697034567891011121314151617[[#This Row],[PEMBULATAN]]*O77</f>
        <v>22770</v>
      </c>
    </row>
    <row r="78" spans="1:16" ht="26.25" customHeight="1" x14ac:dyDescent="0.2">
      <c r="A78" s="13"/>
      <c r="B78" s="73"/>
      <c r="C78" s="71" t="s">
        <v>3574</v>
      </c>
      <c r="D78" s="76" t="s">
        <v>56</v>
      </c>
      <c r="E78" s="12">
        <v>44528</v>
      </c>
      <c r="F78" s="74" t="s">
        <v>1971</v>
      </c>
      <c r="G78" s="12">
        <v>44532</v>
      </c>
      <c r="H78" s="75" t="s">
        <v>3065</v>
      </c>
      <c r="I78" s="15">
        <v>50</v>
      </c>
      <c r="J78" s="15">
        <v>27</v>
      </c>
      <c r="K78" s="15">
        <v>12</v>
      </c>
      <c r="L78" s="15">
        <v>3</v>
      </c>
      <c r="M78" s="79">
        <v>4.05</v>
      </c>
      <c r="N78" s="94">
        <v>4.05</v>
      </c>
      <c r="O78" s="63">
        <v>2530</v>
      </c>
      <c r="P78" s="64">
        <f>Table2245789101123456789101112131415161718192021222324252627282930313233343824445464748495051525362636465666768697034567891011121314151617[[#This Row],[PEMBULATAN]]*O78</f>
        <v>10246.5</v>
      </c>
    </row>
    <row r="79" spans="1:16" ht="26.25" customHeight="1" x14ac:dyDescent="0.2">
      <c r="A79" s="13"/>
      <c r="B79" s="73"/>
      <c r="C79" s="71" t="s">
        <v>3575</v>
      </c>
      <c r="D79" s="76" t="s">
        <v>56</v>
      </c>
      <c r="E79" s="12">
        <v>44528</v>
      </c>
      <c r="F79" s="74" t="s">
        <v>1971</v>
      </c>
      <c r="G79" s="12">
        <v>44532</v>
      </c>
      <c r="H79" s="75" t="s">
        <v>3065</v>
      </c>
      <c r="I79" s="15">
        <v>165</v>
      </c>
      <c r="J79" s="15">
        <v>8</v>
      </c>
      <c r="K79" s="15">
        <v>8</v>
      </c>
      <c r="L79" s="15">
        <v>1</v>
      </c>
      <c r="M79" s="79">
        <v>2.64</v>
      </c>
      <c r="N79" s="94">
        <v>2.64</v>
      </c>
      <c r="O79" s="63">
        <v>2530</v>
      </c>
      <c r="P79" s="64">
        <f>Table2245789101123456789101112131415161718192021222324252627282930313233343824445464748495051525362636465666768697034567891011121314151617[[#This Row],[PEMBULATAN]]*O79</f>
        <v>6679.2000000000007</v>
      </c>
    </row>
    <row r="80" spans="1:16" ht="26.25" customHeight="1" x14ac:dyDescent="0.2">
      <c r="A80" s="13"/>
      <c r="B80" s="73"/>
      <c r="C80" s="71" t="s">
        <v>3576</v>
      </c>
      <c r="D80" s="76" t="s">
        <v>56</v>
      </c>
      <c r="E80" s="12">
        <v>44528</v>
      </c>
      <c r="F80" s="74" t="s">
        <v>1971</v>
      </c>
      <c r="G80" s="12">
        <v>44532</v>
      </c>
      <c r="H80" s="75" t="s">
        <v>3065</v>
      </c>
      <c r="I80" s="15">
        <v>45</v>
      </c>
      <c r="J80" s="15">
        <v>43</v>
      </c>
      <c r="K80" s="15">
        <v>22</v>
      </c>
      <c r="L80" s="15">
        <v>4</v>
      </c>
      <c r="M80" s="79">
        <v>10.6425</v>
      </c>
      <c r="N80" s="94">
        <v>10.6425</v>
      </c>
      <c r="O80" s="63">
        <v>2530</v>
      </c>
      <c r="P80" s="64">
        <f>Table2245789101123456789101112131415161718192021222324252627282930313233343824445464748495051525362636465666768697034567891011121314151617[[#This Row],[PEMBULATAN]]*O80</f>
        <v>26925.525000000001</v>
      </c>
    </row>
    <row r="81" spans="1:16" ht="26.25" customHeight="1" x14ac:dyDescent="0.2">
      <c r="A81" s="13"/>
      <c r="B81" s="73"/>
      <c r="C81" s="71" t="s">
        <v>3577</v>
      </c>
      <c r="D81" s="76" t="s">
        <v>56</v>
      </c>
      <c r="E81" s="12">
        <v>44528</v>
      </c>
      <c r="F81" s="74" t="s">
        <v>1971</v>
      </c>
      <c r="G81" s="12">
        <v>44532</v>
      </c>
      <c r="H81" s="75" t="s">
        <v>3065</v>
      </c>
      <c r="I81" s="15">
        <v>97</v>
      </c>
      <c r="J81" s="15">
        <v>64</v>
      </c>
      <c r="K81" s="15">
        <v>34</v>
      </c>
      <c r="L81" s="15">
        <v>14</v>
      </c>
      <c r="M81" s="79">
        <v>52.768000000000001</v>
      </c>
      <c r="N81" s="94">
        <v>52.768000000000001</v>
      </c>
      <c r="O81" s="63">
        <v>2530</v>
      </c>
      <c r="P81" s="64">
        <f>Table2245789101123456789101112131415161718192021222324252627282930313233343824445464748495051525362636465666768697034567891011121314151617[[#This Row],[PEMBULATAN]]*O81</f>
        <v>133503.04000000001</v>
      </c>
    </row>
    <row r="82" spans="1:16" ht="26.25" customHeight="1" x14ac:dyDescent="0.2">
      <c r="A82" s="13"/>
      <c r="B82" s="73"/>
      <c r="C82" s="71" t="s">
        <v>3578</v>
      </c>
      <c r="D82" s="76" t="s">
        <v>56</v>
      </c>
      <c r="E82" s="12">
        <v>44528</v>
      </c>
      <c r="F82" s="74" t="s">
        <v>1971</v>
      </c>
      <c r="G82" s="12">
        <v>44532</v>
      </c>
      <c r="H82" s="75" t="s">
        <v>3065</v>
      </c>
      <c r="I82" s="15">
        <v>76</v>
      </c>
      <c r="J82" s="15">
        <v>45</v>
      </c>
      <c r="K82" s="15">
        <v>32</v>
      </c>
      <c r="L82" s="15">
        <v>9</v>
      </c>
      <c r="M82" s="79">
        <v>27.36</v>
      </c>
      <c r="N82" s="94">
        <v>28</v>
      </c>
      <c r="O82" s="63">
        <v>2530</v>
      </c>
      <c r="P82" s="64">
        <f>Table2245789101123456789101112131415161718192021222324252627282930313233343824445464748495051525362636465666768697034567891011121314151617[[#This Row],[PEMBULATAN]]*O82</f>
        <v>70840</v>
      </c>
    </row>
    <row r="83" spans="1:16" ht="26.25" customHeight="1" x14ac:dyDescent="0.2">
      <c r="A83" s="13"/>
      <c r="B83" s="73"/>
      <c r="C83" s="71" t="s">
        <v>3579</v>
      </c>
      <c r="D83" s="76" t="s">
        <v>56</v>
      </c>
      <c r="E83" s="12">
        <v>44528</v>
      </c>
      <c r="F83" s="74" t="s">
        <v>1971</v>
      </c>
      <c r="G83" s="12">
        <v>44532</v>
      </c>
      <c r="H83" s="75" t="s">
        <v>3065</v>
      </c>
      <c r="I83" s="15">
        <v>95</v>
      </c>
      <c r="J83" s="15">
        <v>40</v>
      </c>
      <c r="K83" s="15">
        <v>40</v>
      </c>
      <c r="L83" s="15">
        <v>25</v>
      </c>
      <c r="M83" s="79">
        <v>38</v>
      </c>
      <c r="N83" s="94">
        <v>38</v>
      </c>
      <c r="O83" s="63">
        <v>2530</v>
      </c>
      <c r="P83" s="64">
        <f>Table2245789101123456789101112131415161718192021222324252627282930313233343824445464748495051525362636465666768697034567891011121314151617[[#This Row],[PEMBULATAN]]*O83</f>
        <v>96140</v>
      </c>
    </row>
    <row r="84" spans="1:16" ht="26.25" customHeight="1" x14ac:dyDescent="0.2">
      <c r="A84" s="13"/>
      <c r="B84" s="73"/>
      <c r="C84" s="71" t="s">
        <v>3580</v>
      </c>
      <c r="D84" s="76" t="s">
        <v>56</v>
      </c>
      <c r="E84" s="12">
        <v>44528</v>
      </c>
      <c r="F84" s="74" t="s">
        <v>1971</v>
      </c>
      <c r="G84" s="12">
        <v>44532</v>
      </c>
      <c r="H84" s="75" t="s">
        <v>3065</v>
      </c>
      <c r="I84" s="15">
        <v>96</v>
      </c>
      <c r="J84" s="15">
        <v>65</v>
      </c>
      <c r="K84" s="15">
        <v>37</v>
      </c>
      <c r="L84" s="15">
        <v>20</v>
      </c>
      <c r="M84" s="79">
        <v>57.72</v>
      </c>
      <c r="N84" s="94">
        <v>57.72</v>
      </c>
      <c r="O84" s="63">
        <v>2530</v>
      </c>
      <c r="P84" s="64">
        <f>Table2245789101123456789101112131415161718192021222324252627282930313233343824445464748495051525362636465666768697034567891011121314151617[[#This Row],[PEMBULATAN]]*O84</f>
        <v>146031.6</v>
      </c>
    </row>
    <row r="85" spans="1:16" ht="26.25" customHeight="1" x14ac:dyDescent="0.2">
      <c r="A85" s="13"/>
      <c r="B85" s="73"/>
      <c r="C85" s="71" t="s">
        <v>3581</v>
      </c>
      <c r="D85" s="76" t="s">
        <v>56</v>
      </c>
      <c r="E85" s="12">
        <v>44528</v>
      </c>
      <c r="F85" s="74" t="s">
        <v>1971</v>
      </c>
      <c r="G85" s="12">
        <v>44532</v>
      </c>
      <c r="H85" s="75" t="s">
        <v>3065</v>
      </c>
      <c r="I85" s="15">
        <v>102</v>
      </c>
      <c r="J85" s="15">
        <v>60</v>
      </c>
      <c r="K85" s="15">
        <v>36</v>
      </c>
      <c r="L85" s="15">
        <v>16</v>
      </c>
      <c r="M85" s="79">
        <v>55.08</v>
      </c>
      <c r="N85" s="94">
        <v>55.08</v>
      </c>
      <c r="O85" s="63">
        <v>2530</v>
      </c>
      <c r="P85" s="64">
        <f>Table2245789101123456789101112131415161718192021222324252627282930313233343824445464748495051525362636465666768697034567891011121314151617[[#This Row],[PEMBULATAN]]*O85</f>
        <v>139352.4</v>
      </c>
    </row>
    <row r="86" spans="1:16" ht="26.25" customHeight="1" x14ac:dyDescent="0.2">
      <c r="A86" s="13"/>
      <c r="B86" s="73"/>
      <c r="C86" s="71" t="s">
        <v>3582</v>
      </c>
      <c r="D86" s="76" t="s">
        <v>56</v>
      </c>
      <c r="E86" s="12">
        <v>44528</v>
      </c>
      <c r="F86" s="74" t="s">
        <v>1971</v>
      </c>
      <c r="G86" s="12">
        <v>44532</v>
      </c>
      <c r="H86" s="75" t="s">
        <v>3065</v>
      </c>
      <c r="I86" s="15">
        <v>88</v>
      </c>
      <c r="J86" s="15">
        <v>65</v>
      </c>
      <c r="K86" s="15">
        <v>38</v>
      </c>
      <c r="L86" s="15">
        <v>17</v>
      </c>
      <c r="M86" s="79">
        <v>54.34</v>
      </c>
      <c r="N86" s="94">
        <v>55</v>
      </c>
      <c r="O86" s="63">
        <v>2530</v>
      </c>
      <c r="P86" s="64">
        <f>Table2245789101123456789101112131415161718192021222324252627282930313233343824445464748495051525362636465666768697034567891011121314151617[[#This Row],[PEMBULATAN]]*O86</f>
        <v>139150</v>
      </c>
    </row>
    <row r="87" spans="1:16" ht="26.25" customHeight="1" x14ac:dyDescent="0.2">
      <c r="A87" s="13"/>
      <c r="B87" s="73"/>
      <c r="C87" s="71" t="s">
        <v>3583</v>
      </c>
      <c r="D87" s="76" t="s">
        <v>56</v>
      </c>
      <c r="E87" s="12">
        <v>44528</v>
      </c>
      <c r="F87" s="74" t="s">
        <v>1971</v>
      </c>
      <c r="G87" s="12">
        <v>44532</v>
      </c>
      <c r="H87" s="75" t="s">
        <v>3065</v>
      </c>
      <c r="I87" s="15">
        <v>30</v>
      </c>
      <c r="J87" s="15">
        <v>30</v>
      </c>
      <c r="K87" s="15">
        <v>30</v>
      </c>
      <c r="L87" s="15">
        <v>1</v>
      </c>
      <c r="M87" s="79">
        <v>6.75</v>
      </c>
      <c r="N87" s="94">
        <v>6.75</v>
      </c>
      <c r="O87" s="63">
        <v>2530</v>
      </c>
      <c r="P87" s="64">
        <f>Table2245789101123456789101112131415161718192021222324252627282930313233343824445464748495051525362636465666768697034567891011121314151617[[#This Row],[PEMBULATAN]]*O87</f>
        <v>17077.5</v>
      </c>
    </row>
    <row r="88" spans="1:16" ht="26.25" customHeight="1" x14ac:dyDescent="0.2">
      <c r="A88" s="13"/>
      <c r="B88" s="73"/>
      <c r="C88" s="71" t="s">
        <v>3584</v>
      </c>
      <c r="D88" s="76" t="s">
        <v>56</v>
      </c>
      <c r="E88" s="12">
        <v>44528</v>
      </c>
      <c r="F88" s="74" t="s">
        <v>1971</v>
      </c>
      <c r="G88" s="12">
        <v>44532</v>
      </c>
      <c r="H88" s="75" t="s">
        <v>3065</v>
      </c>
      <c r="I88" s="15">
        <v>40</v>
      </c>
      <c r="J88" s="15">
        <v>35</v>
      </c>
      <c r="K88" s="15">
        <v>27</v>
      </c>
      <c r="L88" s="15">
        <v>8</v>
      </c>
      <c r="M88" s="79">
        <v>9.4499999999999993</v>
      </c>
      <c r="N88" s="94">
        <v>10</v>
      </c>
      <c r="O88" s="63">
        <v>2530</v>
      </c>
      <c r="P88" s="64">
        <f>Table2245789101123456789101112131415161718192021222324252627282930313233343824445464748495051525362636465666768697034567891011121314151617[[#This Row],[PEMBULATAN]]*O88</f>
        <v>25300</v>
      </c>
    </row>
    <row r="89" spans="1:16" ht="26.25" customHeight="1" x14ac:dyDescent="0.2">
      <c r="A89" s="13"/>
      <c r="B89" s="73"/>
      <c r="C89" s="71" t="s">
        <v>3585</v>
      </c>
      <c r="D89" s="76" t="s">
        <v>56</v>
      </c>
      <c r="E89" s="12">
        <v>44528</v>
      </c>
      <c r="F89" s="74" t="s">
        <v>1971</v>
      </c>
      <c r="G89" s="12">
        <v>44532</v>
      </c>
      <c r="H89" s="75" t="s">
        <v>3065</v>
      </c>
      <c r="I89" s="15">
        <v>87</v>
      </c>
      <c r="J89" s="15">
        <v>45</v>
      </c>
      <c r="K89" s="15">
        <v>12</v>
      </c>
      <c r="L89" s="15">
        <v>4</v>
      </c>
      <c r="M89" s="79">
        <v>11.744999999999999</v>
      </c>
      <c r="N89" s="94">
        <v>11.744999999999999</v>
      </c>
      <c r="O89" s="63">
        <v>2530</v>
      </c>
      <c r="P89" s="64">
        <f>Table2245789101123456789101112131415161718192021222324252627282930313233343824445464748495051525362636465666768697034567891011121314151617[[#This Row],[PEMBULATAN]]*O89</f>
        <v>29714.85</v>
      </c>
    </row>
    <row r="90" spans="1:16" ht="26.25" customHeight="1" x14ac:dyDescent="0.2">
      <c r="A90" s="13"/>
      <c r="B90" s="73"/>
      <c r="C90" s="71" t="s">
        <v>3586</v>
      </c>
      <c r="D90" s="76" t="s">
        <v>56</v>
      </c>
      <c r="E90" s="12">
        <v>44528</v>
      </c>
      <c r="F90" s="74" t="s">
        <v>1971</v>
      </c>
      <c r="G90" s="12">
        <v>44532</v>
      </c>
      <c r="H90" s="75" t="s">
        <v>3065</v>
      </c>
      <c r="I90" s="15">
        <v>32</v>
      </c>
      <c r="J90" s="15">
        <v>37</v>
      </c>
      <c r="K90" s="15">
        <v>23</v>
      </c>
      <c r="L90" s="15">
        <v>20</v>
      </c>
      <c r="M90" s="79">
        <v>6.8079999999999998</v>
      </c>
      <c r="N90" s="94">
        <v>20</v>
      </c>
      <c r="O90" s="63">
        <v>2530</v>
      </c>
      <c r="P90" s="64">
        <f>Table2245789101123456789101112131415161718192021222324252627282930313233343824445464748495051525362636465666768697034567891011121314151617[[#This Row],[PEMBULATAN]]*O90</f>
        <v>50600</v>
      </c>
    </row>
    <row r="91" spans="1:16" ht="26.25" customHeight="1" x14ac:dyDescent="0.2">
      <c r="A91" s="13"/>
      <c r="B91" s="73"/>
      <c r="C91" s="71" t="s">
        <v>3587</v>
      </c>
      <c r="D91" s="76" t="s">
        <v>56</v>
      </c>
      <c r="E91" s="12">
        <v>44528</v>
      </c>
      <c r="F91" s="74" t="s">
        <v>1971</v>
      </c>
      <c r="G91" s="12">
        <v>44532</v>
      </c>
      <c r="H91" s="75" t="s">
        <v>3065</v>
      </c>
      <c r="I91" s="15">
        <v>28</v>
      </c>
      <c r="J91" s="15">
        <v>26</v>
      </c>
      <c r="K91" s="15">
        <v>22</v>
      </c>
      <c r="L91" s="15">
        <v>1</v>
      </c>
      <c r="M91" s="79">
        <v>4.0039999999999996</v>
      </c>
      <c r="N91" s="94">
        <v>4.0039999999999996</v>
      </c>
      <c r="O91" s="63">
        <v>2530</v>
      </c>
      <c r="P91" s="64">
        <f>Table2245789101123456789101112131415161718192021222324252627282930313233343824445464748495051525362636465666768697034567891011121314151617[[#This Row],[PEMBULATAN]]*O91</f>
        <v>10130.119999999999</v>
      </c>
    </row>
    <row r="92" spans="1:16" ht="26.25" customHeight="1" x14ac:dyDescent="0.2">
      <c r="A92" s="13"/>
      <c r="B92" s="73"/>
      <c r="C92" s="71" t="s">
        <v>3588</v>
      </c>
      <c r="D92" s="76" t="s">
        <v>56</v>
      </c>
      <c r="E92" s="12">
        <v>44528</v>
      </c>
      <c r="F92" s="74" t="s">
        <v>1971</v>
      </c>
      <c r="G92" s="12">
        <v>44532</v>
      </c>
      <c r="H92" s="75" t="s">
        <v>3065</v>
      </c>
      <c r="I92" s="15">
        <v>82</v>
      </c>
      <c r="J92" s="15">
        <v>67</v>
      </c>
      <c r="K92" s="15">
        <v>18</v>
      </c>
      <c r="L92" s="15">
        <v>15</v>
      </c>
      <c r="M92" s="79">
        <v>24.722999999999999</v>
      </c>
      <c r="N92" s="94">
        <v>24.722999999999999</v>
      </c>
      <c r="O92" s="63">
        <v>2530</v>
      </c>
      <c r="P92" s="64">
        <f>Table2245789101123456789101112131415161718192021222324252627282930313233343824445464748495051525362636465666768697034567891011121314151617[[#This Row],[PEMBULATAN]]*O92</f>
        <v>62549.189999999995</v>
      </c>
    </row>
    <row r="93" spans="1:16" ht="26.25" customHeight="1" x14ac:dyDescent="0.2">
      <c r="A93" s="13"/>
      <c r="B93" s="73"/>
      <c r="C93" s="71" t="s">
        <v>3589</v>
      </c>
      <c r="D93" s="76" t="s">
        <v>56</v>
      </c>
      <c r="E93" s="12">
        <v>44528</v>
      </c>
      <c r="F93" s="74" t="s">
        <v>1971</v>
      </c>
      <c r="G93" s="12">
        <v>44532</v>
      </c>
      <c r="H93" s="75" t="s">
        <v>3065</v>
      </c>
      <c r="I93" s="15">
        <v>157</v>
      </c>
      <c r="J93" s="15">
        <v>30</v>
      </c>
      <c r="K93" s="15">
        <v>28</v>
      </c>
      <c r="L93" s="15">
        <v>10</v>
      </c>
      <c r="M93" s="79">
        <v>32.97</v>
      </c>
      <c r="N93" s="94">
        <v>32.97</v>
      </c>
      <c r="O93" s="63">
        <v>2530</v>
      </c>
      <c r="P93" s="64">
        <f>Table2245789101123456789101112131415161718192021222324252627282930313233343824445464748495051525362636465666768697034567891011121314151617[[#This Row],[PEMBULATAN]]*O93</f>
        <v>83414.099999999991</v>
      </c>
    </row>
    <row r="94" spans="1:16" ht="26.25" customHeight="1" x14ac:dyDescent="0.2">
      <c r="A94" s="13"/>
      <c r="B94" s="73"/>
      <c r="C94" s="71" t="s">
        <v>3590</v>
      </c>
      <c r="D94" s="76" t="s">
        <v>56</v>
      </c>
      <c r="E94" s="12">
        <v>44528</v>
      </c>
      <c r="F94" s="74" t="s">
        <v>1971</v>
      </c>
      <c r="G94" s="12">
        <v>44532</v>
      </c>
      <c r="H94" s="75" t="s">
        <v>3065</v>
      </c>
      <c r="I94" s="15">
        <v>96</v>
      </c>
      <c r="J94" s="15">
        <v>55</v>
      </c>
      <c r="K94" s="15">
        <v>25</v>
      </c>
      <c r="L94" s="15">
        <v>10</v>
      </c>
      <c r="M94" s="79">
        <v>33</v>
      </c>
      <c r="N94" s="94">
        <v>33</v>
      </c>
      <c r="O94" s="63">
        <v>2530</v>
      </c>
      <c r="P94" s="64">
        <f>Table2245789101123456789101112131415161718192021222324252627282930313233343824445464748495051525362636465666768697034567891011121314151617[[#This Row],[PEMBULATAN]]*O94</f>
        <v>83490</v>
      </c>
    </row>
    <row r="95" spans="1:16" ht="26.25" customHeight="1" x14ac:dyDescent="0.2">
      <c r="A95" s="13"/>
      <c r="B95" s="73"/>
      <c r="C95" s="71" t="s">
        <v>3591</v>
      </c>
      <c r="D95" s="76" t="s">
        <v>56</v>
      </c>
      <c r="E95" s="12">
        <v>44528</v>
      </c>
      <c r="F95" s="74" t="s">
        <v>1971</v>
      </c>
      <c r="G95" s="12">
        <v>44532</v>
      </c>
      <c r="H95" s="75" t="s">
        <v>3065</v>
      </c>
      <c r="I95" s="15">
        <v>95</v>
      </c>
      <c r="J95" s="15">
        <v>45</v>
      </c>
      <c r="K95" s="15">
        <v>33</v>
      </c>
      <c r="L95" s="15">
        <v>10</v>
      </c>
      <c r="M95" s="79">
        <v>35.268749999999997</v>
      </c>
      <c r="N95" s="94">
        <v>35.268749999999997</v>
      </c>
      <c r="O95" s="63">
        <v>2530</v>
      </c>
      <c r="P95" s="64">
        <f>Table2245789101123456789101112131415161718192021222324252627282930313233343824445464748495051525362636465666768697034567891011121314151617[[#This Row],[PEMBULATAN]]*O95</f>
        <v>89229.9375</v>
      </c>
    </row>
    <row r="96" spans="1:16" ht="26.25" customHeight="1" x14ac:dyDescent="0.2">
      <c r="A96" s="13"/>
      <c r="B96" s="73"/>
      <c r="C96" s="71" t="s">
        <v>3592</v>
      </c>
      <c r="D96" s="76" t="s">
        <v>56</v>
      </c>
      <c r="E96" s="12">
        <v>44528</v>
      </c>
      <c r="F96" s="74" t="s">
        <v>1971</v>
      </c>
      <c r="G96" s="12">
        <v>44532</v>
      </c>
      <c r="H96" s="75" t="s">
        <v>3065</v>
      </c>
      <c r="I96" s="15">
        <v>20</v>
      </c>
      <c r="J96" s="15">
        <v>37</v>
      </c>
      <c r="K96" s="15">
        <v>22</v>
      </c>
      <c r="L96" s="15">
        <v>1</v>
      </c>
      <c r="M96" s="79">
        <v>4.07</v>
      </c>
      <c r="N96" s="94">
        <v>4.07</v>
      </c>
      <c r="O96" s="63">
        <v>2530</v>
      </c>
      <c r="P96" s="64">
        <f>Table2245789101123456789101112131415161718192021222324252627282930313233343824445464748495051525362636465666768697034567891011121314151617[[#This Row],[PEMBULATAN]]*O96</f>
        <v>10297.1</v>
      </c>
    </row>
    <row r="97" spans="1:16" ht="26.25" customHeight="1" x14ac:dyDescent="0.2">
      <c r="A97" s="13"/>
      <c r="B97" s="73"/>
      <c r="C97" s="71" t="s">
        <v>3593</v>
      </c>
      <c r="D97" s="76" t="s">
        <v>56</v>
      </c>
      <c r="E97" s="12">
        <v>44528</v>
      </c>
      <c r="F97" s="74" t="s">
        <v>1971</v>
      </c>
      <c r="G97" s="12">
        <v>44532</v>
      </c>
      <c r="H97" s="75" t="s">
        <v>3065</v>
      </c>
      <c r="I97" s="15">
        <v>86</v>
      </c>
      <c r="J97" s="15">
        <v>54</v>
      </c>
      <c r="K97" s="15">
        <v>23</v>
      </c>
      <c r="L97" s="15">
        <v>22</v>
      </c>
      <c r="M97" s="79">
        <v>26.702999999999999</v>
      </c>
      <c r="N97" s="94">
        <v>26.702999999999999</v>
      </c>
      <c r="O97" s="63">
        <v>2530</v>
      </c>
      <c r="P97" s="64">
        <f>Table2245789101123456789101112131415161718192021222324252627282930313233343824445464748495051525362636465666768697034567891011121314151617[[#This Row],[PEMBULATAN]]*O97</f>
        <v>67558.59</v>
      </c>
    </row>
    <row r="98" spans="1:16" ht="26.25" customHeight="1" x14ac:dyDescent="0.2">
      <c r="A98" s="13"/>
      <c r="B98" s="73"/>
      <c r="C98" s="71" t="s">
        <v>3594</v>
      </c>
      <c r="D98" s="76" t="s">
        <v>56</v>
      </c>
      <c r="E98" s="12">
        <v>44528</v>
      </c>
      <c r="F98" s="74" t="s">
        <v>1971</v>
      </c>
      <c r="G98" s="12">
        <v>44532</v>
      </c>
      <c r="H98" s="75" t="s">
        <v>3065</v>
      </c>
      <c r="I98" s="15">
        <v>96</v>
      </c>
      <c r="J98" s="15">
        <v>64</v>
      </c>
      <c r="K98" s="15">
        <v>33</v>
      </c>
      <c r="L98" s="15">
        <v>21</v>
      </c>
      <c r="M98" s="79">
        <v>50.688000000000002</v>
      </c>
      <c r="N98" s="94">
        <v>50.688000000000002</v>
      </c>
      <c r="O98" s="63">
        <v>2530</v>
      </c>
      <c r="P98" s="64">
        <f>Table2245789101123456789101112131415161718192021222324252627282930313233343824445464748495051525362636465666768697034567891011121314151617[[#This Row],[PEMBULATAN]]*O98</f>
        <v>128240.64</v>
      </c>
    </row>
    <row r="99" spans="1:16" ht="26.25" customHeight="1" x14ac:dyDescent="0.2">
      <c r="A99" s="13"/>
      <c r="B99" s="73"/>
      <c r="C99" s="71" t="s">
        <v>3595</v>
      </c>
      <c r="D99" s="76" t="s">
        <v>56</v>
      </c>
      <c r="E99" s="12">
        <v>44528</v>
      </c>
      <c r="F99" s="74" t="s">
        <v>1971</v>
      </c>
      <c r="G99" s="12">
        <v>44532</v>
      </c>
      <c r="H99" s="75" t="s">
        <v>3065</v>
      </c>
      <c r="I99" s="15">
        <v>92</v>
      </c>
      <c r="J99" s="15">
        <v>68</v>
      </c>
      <c r="K99" s="15">
        <v>35</v>
      </c>
      <c r="L99" s="15">
        <v>14</v>
      </c>
      <c r="M99" s="79">
        <v>54.74</v>
      </c>
      <c r="N99" s="94">
        <v>54.74</v>
      </c>
      <c r="O99" s="63">
        <v>2530</v>
      </c>
      <c r="P99" s="64">
        <f>Table2245789101123456789101112131415161718192021222324252627282930313233343824445464748495051525362636465666768697034567891011121314151617[[#This Row],[PEMBULATAN]]*O99</f>
        <v>138492.20000000001</v>
      </c>
    </row>
    <row r="100" spans="1:16" ht="26.25" customHeight="1" x14ac:dyDescent="0.2">
      <c r="A100" s="13"/>
      <c r="B100" s="73"/>
      <c r="C100" s="71" t="s">
        <v>3596</v>
      </c>
      <c r="D100" s="76" t="s">
        <v>56</v>
      </c>
      <c r="E100" s="12">
        <v>44528</v>
      </c>
      <c r="F100" s="74" t="s">
        <v>1971</v>
      </c>
      <c r="G100" s="12">
        <v>44532</v>
      </c>
      <c r="H100" s="75" t="s">
        <v>3065</v>
      </c>
      <c r="I100" s="15">
        <v>87</v>
      </c>
      <c r="J100" s="15">
        <v>64</v>
      </c>
      <c r="K100" s="15">
        <v>32</v>
      </c>
      <c r="L100" s="15">
        <v>14</v>
      </c>
      <c r="M100" s="79">
        <v>44.543999999999997</v>
      </c>
      <c r="N100" s="94">
        <v>44.543999999999997</v>
      </c>
      <c r="O100" s="63">
        <v>2530</v>
      </c>
      <c r="P100" s="64">
        <f>Table2245789101123456789101112131415161718192021222324252627282930313233343824445464748495051525362636465666768697034567891011121314151617[[#This Row],[PEMBULATAN]]*O100</f>
        <v>112696.31999999999</v>
      </c>
    </row>
    <row r="101" spans="1:16" ht="26.25" customHeight="1" x14ac:dyDescent="0.2">
      <c r="A101" s="13"/>
      <c r="B101" s="73"/>
      <c r="C101" s="71" t="s">
        <v>3597</v>
      </c>
      <c r="D101" s="76" t="s">
        <v>56</v>
      </c>
      <c r="E101" s="12">
        <v>44528</v>
      </c>
      <c r="F101" s="74" t="s">
        <v>1971</v>
      </c>
      <c r="G101" s="12">
        <v>44532</v>
      </c>
      <c r="H101" s="75" t="s">
        <v>3065</v>
      </c>
      <c r="I101" s="15">
        <v>38</v>
      </c>
      <c r="J101" s="15">
        <v>27</v>
      </c>
      <c r="K101" s="15">
        <v>27</v>
      </c>
      <c r="L101" s="15">
        <v>5</v>
      </c>
      <c r="M101" s="79">
        <v>6.9255000000000004</v>
      </c>
      <c r="N101" s="94">
        <v>6.9255000000000004</v>
      </c>
      <c r="O101" s="63">
        <v>2530</v>
      </c>
      <c r="P101" s="64">
        <f>Table2245789101123456789101112131415161718192021222324252627282930313233343824445464748495051525362636465666768697034567891011121314151617[[#This Row],[PEMBULATAN]]*O101</f>
        <v>17521.514999999999</v>
      </c>
    </row>
    <row r="102" spans="1:16" ht="26.25" customHeight="1" x14ac:dyDescent="0.2">
      <c r="A102" s="13"/>
      <c r="B102" s="73"/>
      <c r="C102" s="71" t="s">
        <v>3598</v>
      </c>
      <c r="D102" s="76" t="s">
        <v>56</v>
      </c>
      <c r="E102" s="12">
        <v>44528</v>
      </c>
      <c r="F102" s="74" t="s">
        <v>1971</v>
      </c>
      <c r="G102" s="12">
        <v>44532</v>
      </c>
      <c r="H102" s="75" t="s">
        <v>3065</v>
      </c>
      <c r="I102" s="15">
        <v>78</v>
      </c>
      <c r="J102" s="15">
        <v>55</v>
      </c>
      <c r="K102" s="15">
        <v>34</v>
      </c>
      <c r="L102" s="15">
        <v>22</v>
      </c>
      <c r="M102" s="79">
        <v>36.465000000000003</v>
      </c>
      <c r="N102" s="94">
        <v>37</v>
      </c>
      <c r="O102" s="63">
        <v>2530</v>
      </c>
      <c r="P102" s="64">
        <f>Table2245789101123456789101112131415161718192021222324252627282930313233343824445464748495051525362636465666768697034567891011121314151617[[#This Row],[PEMBULATAN]]*O102</f>
        <v>93610</v>
      </c>
    </row>
    <row r="103" spans="1:16" ht="26.25" customHeight="1" x14ac:dyDescent="0.2">
      <c r="A103" s="13"/>
      <c r="B103" s="73"/>
      <c r="C103" s="71" t="s">
        <v>3599</v>
      </c>
      <c r="D103" s="76" t="s">
        <v>56</v>
      </c>
      <c r="E103" s="12">
        <v>44528</v>
      </c>
      <c r="F103" s="74" t="s">
        <v>1971</v>
      </c>
      <c r="G103" s="12">
        <v>44532</v>
      </c>
      <c r="H103" s="75" t="s">
        <v>3065</v>
      </c>
      <c r="I103" s="15">
        <v>102</v>
      </c>
      <c r="J103" s="15">
        <v>45</v>
      </c>
      <c r="K103" s="15">
        <v>22</v>
      </c>
      <c r="L103" s="15">
        <v>4</v>
      </c>
      <c r="M103" s="79">
        <v>25.245000000000001</v>
      </c>
      <c r="N103" s="94">
        <v>25.245000000000001</v>
      </c>
      <c r="O103" s="63">
        <v>2530</v>
      </c>
      <c r="P103" s="64">
        <f>Table2245789101123456789101112131415161718192021222324252627282930313233343824445464748495051525362636465666768697034567891011121314151617[[#This Row],[PEMBULATAN]]*O103</f>
        <v>63869.850000000006</v>
      </c>
    </row>
    <row r="104" spans="1:16" ht="26.25" customHeight="1" x14ac:dyDescent="0.2">
      <c r="A104" s="13"/>
      <c r="B104" s="73"/>
      <c r="C104" s="71" t="s">
        <v>3600</v>
      </c>
      <c r="D104" s="76" t="s">
        <v>56</v>
      </c>
      <c r="E104" s="12">
        <v>44528</v>
      </c>
      <c r="F104" s="74" t="s">
        <v>1971</v>
      </c>
      <c r="G104" s="12">
        <v>44532</v>
      </c>
      <c r="H104" s="75" t="s">
        <v>3065</v>
      </c>
      <c r="I104" s="15">
        <v>93</v>
      </c>
      <c r="J104" s="15">
        <v>65</v>
      </c>
      <c r="K104" s="15">
        <v>34</v>
      </c>
      <c r="L104" s="15">
        <v>28</v>
      </c>
      <c r="M104" s="79">
        <v>51.3825</v>
      </c>
      <c r="N104" s="94">
        <v>52</v>
      </c>
      <c r="O104" s="63">
        <v>2530</v>
      </c>
      <c r="P104" s="64">
        <f>Table2245789101123456789101112131415161718192021222324252627282930313233343824445464748495051525362636465666768697034567891011121314151617[[#This Row],[PEMBULATAN]]*O104</f>
        <v>131560</v>
      </c>
    </row>
    <row r="105" spans="1:16" ht="26.25" customHeight="1" x14ac:dyDescent="0.2">
      <c r="A105" s="13"/>
      <c r="B105" s="73"/>
      <c r="C105" s="71" t="s">
        <v>3601</v>
      </c>
      <c r="D105" s="76" t="s">
        <v>56</v>
      </c>
      <c r="E105" s="12">
        <v>44528</v>
      </c>
      <c r="F105" s="74" t="s">
        <v>1971</v>
      </c>
      <c r="G105" s="12">
        <v>44532</v>
      </c>
      <c r="H105" s="75" t="s">
        <v>3065</v>
      </c>
      <c r="I105" s="15">
        <v>98</v>
      </c>
      <c r="J105" s="15">
        <v>65</v>
      </c>
      <c r="K105" s="15">
        <v>35</v>
      </c>
      <c r="L105" s="15">
        <v>18</v>
      </c>
      <c r="M105" s="79">
        <v>55.737499999999997</v>
      </c>
      <c r="N105" s="94">
        <v>55.737499999999997</v>
      </c>
      <c r="O105" s="63">
        <v>2530</v>
      </c>
      <c r="P105" s="64">
        <f>Table2245789101123456789101112131415161718192021222324252627282930313233343824445464748495051525362636465666768697034567891011121314151617[[#This Row],[PEMBULATAN]]*O105</f>
        <v>141015.875</v>
      </c>
    </row>
    <row r="106" spans="1:16" ht="26.25" customHeight="1" x14ac:dyDescent="0.2">
      <c r="A106" s="13"/>
      <c r="B106" s="73"/>
      <c r="C106" s="71" t="s">
        <v>3602</v>
      </c>
      <c r="D106" s="76" t="s">
        <v>56</v>
      </c>
      <c r="E106" s="12">
        <v>44528</v>
      </c>
      <c r="F106" s="74" t="s">
        <v>1971</v>
      </c>
      <c r="G106" s="12">
        <v>44532</v>
      </c>
      <c r="H106" s="75" t="s">
        <v>3065</v>
      </c>
      <c r="I106" s="15">
        <v>90</v>
      </c>
      <c r="J106" s="15">
        <v>57</v>
      </c>
      <c r="K106" s="15">
        <v>32</v>
      </c>
      <c r="L106" s="15">
        <v>17</v>
      </c>
      <c r="M106" s="79">
        <v>41.04</v>
      </c>
      <c r="N106" s="94">
        <v>41.04</v>
      </c>
      <c r="O106" s="63">
        <v>2530</v>
      </c>
      <c r="P106" s="64">
        <f>Table2245789101123456789101112131415161718192021222324252627282930313233343824445464748495051525362636465666768697034567891011121314151617[[#This Row],[PEMBULATAN]]*O106</f>
        <v>103831.2</v>
      </c>
    </row>
    <row r="107" spans="1:16" ht="26.25" customHeight="1" x14ac:dyDescent="0.2">
      <c r="A107" s="13"/>
      <c r="B107" s="73"/>
      <c r="C107" s="71" t="s">
        <v>3603</v>
      </c>
      <c r="D107" s="76" t="s">
        <v>56</v>
      </c>
      <c r="E107" s="12">
        <v>44528</v>
      </c>
      <c r="F107" s="74" t="s">
        <v>1971</v>
      </c>
      <c r="G107" s="12">
        <v>44532</v>
      </c>
      <c r="H107" s="75" t="s">
        <v>3065</v>
      </c>
      <c r="I107" s="15">
        <v>84</v>
      </c>
      <c r="J107" s="15">
        <v>54</v>
      </c>
      <c r="K107" s="15">
        <v>28</v>
      </c>
      <c r="L107" s="15">
        <v>14</v>
      </c>
      <c r="M107" s="79">
        <v>31.751999999999999</v>
      </c>
      <c r="N107" s="94">
        <v>31.751999999999999</v>
      </c>
      <c r="O107" s="63">
        <v>2530</v>
      </c>
      <c r="P107" s="64">
        <f>Table2245789101123456789101112131415161718192021222324252627282930313233343824445464748495051525362636465666768697034567891011121314151617[[#This Row],[PEMBULATAN]]*O107</f>
        <v>80332.56</v>
      </c>
    </row>
    <row r="108" spans="1:16" ht="26.25" customHeight="1" x14ac:dyDescent="0.2">
      <c r="A108" s="13"/>
      <c r="B108" s="73"/>
      <c r="C108" s="71" t="s">
        <v>3604</v>
      </c>
      <c r="D108" s="76" t="s">
        <v>56</v>
      </c>
      <c r="E108" s="12">
        <v>44528</v>
      </c>
      <c r="F108" s="74" t="s">
        <v>1971</v>
      </c>
      <c r="G108" s="12">
        <v>44532</v>
      </c>
      <c r="H108" s="75" t="s">
        <v>3065</v>
      </c>
      <c r="I108" s="15">
        <v>69</v>
      </c>
      <c r="J108" s="15">
        <v>50</v>
      </c>
      <c r="K108" s="15">
        <v>27</v>
      </c>
      <c r="L108" s="15">
        <v>8</v>
      </c>
      <c r="M108" s="79">
        <v>23.287500000000001</v>
      </c>
      <c r="N108" s="94">
        <v>23.287500000000001</v>
      </c>
      <c r="O108" s="63">
        <v>2530</v>
      </c>
      <c r="P108" s="64">
        <f>Table2245789101123456789101112131415161718192021222324252627282930313233343824445464748495051525362636465666768697034567891011121314151617[[#This Row],[PEMBULATAN]]*O108</f>
        <v>58917.375</v>
      </c>
    </row>
    <row r="109" spans="1:16" ht="26.25" customHeight="1" x14ac:dyDescent="0.2">
      <c r="A109" s="13"/>
      <c r="B109" s="73"/>
      <c r="C109" s="71" t="s">
        <v>3605</v>
      </c>
      <c r="D109" s="76" t="s">
        <v>56</v>
      </c>
      <c r="E109" s="12">
        <v>44528</v>
      </c>
      <c r="F109" s="74" t="s">
        <v>1971</v>
      </c>
      <c r="G109" s="12">
        <v>44532</v>
      </c>
      <c r="H109" s="75" t="s">
        <v>3065</v>
      </c>
      <c r="I109" s="15">
        <v>100</v>
      </c>
      <c r="J109" s="15">
        <v>98</v>
      </c>
      <c r="K109" s="15">
        <v>27</v>
      </c>
      <c r="L109" s="15">
        <v>25</v>
      </c>
      <c r="M109" s="79">
        <v>66.150000000000006</v>
      </c>
      <c r="N109" s="94">
        <v>66.150000000000006</v>
      </c>
      <c r="O109" s="63">
        <v>2530</v>
      </c>
      <c r="P109" s="64">
        <f>Table2245789101123456789101112131415161718192021222324252627282930313233343824445464748495051525362636465666768697034567891011121314151617[[#This Row],[PEMBULATAN]]*O109</f>
        <v>167359.5</v>
      </c>
    </row>
    <row r="110" spans="1:16" ht="26.25" customHeight="1" x14ac:dyDescent="0.2">
      <c r="A110" s="13"/>
      <c r="B110" s="73"/>
      <c r="C110" s="71" t="s">
        <v>3606</v>
      </c>
      <c r="D110" s="76" t="s">
        <v>56</v>
      </c>
      <c r="E110" s="12">
        <v>44528</v>
      </c>
      <c r="F110" s="74" t="s">
        <v>1971</v>
      </c>
      <c r="G110" s="12">
        <v>44532</v>
      </c>
      <c r="H110" s="75" t="s">
        <v>3065</v>
      </c>
      <c r="I110" s="15">
        <v>70</v>
      </c>
      <c r="J110" s="15">
        <v>64</v>
      </c>
      <c r="K110" s="15">
        <v>33</v>
      </c>
      <c r="L110" s="15">
        <v>4</v>
      </c>
      <c r="M110" s="79">
        <v>36.96</v>
      </c>
      <c r="N110" s="94">
        <v>36.96</v>
      </c>
      <c r="O110" s="63">
        <v>2530</v>
      </c>
      <c r="P110" s="64">
        <f>Table2245789101123456789101112131415161718192021222324252627282930313233343824445464748495051525362636465666768697034567891011121314151617[[#This Row],[PEMBULATAN]]*O110</f>
        <v>93508.800000000003</v>
      </c>
    </row>
    <row r="111" spans="1:16" ht="26.25" customHeight="1" x14ac:dyDescent="0.2">
      <c r="A111" s="13"/>
      <c r="B111" s="73"/>
      <c r="C111" s="71" t="s">
        <v>3607</v>
      </c>
      <c r="D111" s="76" t="s">
        <v>56</v>
      </c>
      <c r="E111" s="12">
        <v>44528</v>
      </c>
      <c r="F111" s="74" t="s">
        <v>1971</v>
      </c>
      <c r="G111" s="12">
        <v>44532</v>
      </c>
      <c r="H111" s="75" t="s">
        <v>3065</v>
      </c>
      <c r="I111" s="15">
        <v>100</v>
      </c>
      <c r="J111" s="15">
        <v>27</v>
      </c>
      <c r="K111" s="15">
        <v>26</v>
      </c>
      <c r="L111" s="15">
        <v>27</v>
      </c>
      <c r="M111" s="79">
        <v>17.55</v>
      </c>
      <c r="N111" s="94">
        <v>27</v>
      </c>
      <c r="O111" s="63">
        <v>2530</v>
      </c>
      <c r="P111" s="64">
        <f>Table2245789101123456789101112131415161718192021222324252627282930313233343824445464748495051525362636465666768697034567891011121314151617[[#This Row],[PEMBULATAN]]*O111</f>
        <v>68310</v>
      </c>
    </row>
    <row r="112" spans="1:16" ht="26.25" customHeight="1" x14ac:dyDescent="0.2">
      <c r="A112" s="13"/>
      <c r="B112" s="73"/>
      <c r="C112" s="71" t="s">
        <v>3608</v>
      </c>
      <c r="D112" s="76" t="s">
        <v>56</v>
      </c>
      <c r="E112" s="12">
        <v>44528</v>
      </c>
      <c r="F112" s="74" t="s">
        <v>1971</v>
      </c>
      <c r="G112" s="12">
        <v>44532</v>
      </c>
      <c r="H112" s="75" t="s">
        <v>3065</v>
      </c>
      <c r="I112" s="15">
        <v>50</v>
      </c>
      <c r="J112" s="15">
        <v>45</v>
      </c>
      <c r="K112" s="15">
        <v>22</v>
      </c>
      <c r="L112" s="15">
        <v>3</v>
      </c>
      <c r="M112" s="79">
        <v>12.375</v>
      </c>
      <c r="N112" s="94">
        <v>13</v>
      </c>
      <c r="O112" s="63">
        <v>2530</v>
      </c>
      <c r="P112" s="64">
        <f>Table2245789101123456789101112131415161718192021222324252627282930313233343824445464748495051525362636465666768697034567891011121314151617[[#This Row],[PEMBULATAN]]*O112</f>
        <v>32890</v>
      </c>
    </row>
    <row r="113" spans="1:16" ht="26.25" customHeight="1" x14ac:dyDescent="0.2">
      <c r="A113" s="13"/>
      <c r="B113" s="73"/>
      <c r="C113" s="71" t="s">
        <v>3609</v>
      </c>
      <c r="D113" s="76" t="s">
        <v>56</v>
      </c>
      <c r="E113" s="12">
        <v>44528</v>
      </c>
      <c r="F113" s="74" t="s">
        <v>1971</v>
      </c>
      <c r="G113" s="12">
        <v>44532</v>
      </c>
      <c r="H113" s="75" t="s">
        <v>3065</v>
      </c>
      <c r="I113" s="15">
        <v>770</v>
      </c>
      <c r="J113" s="15">
        <v>62</v>
      </c>
      <c r="K113" s="15">
        <v>35</v>
      </c>
      <c r="L113" s="15">
        <v>12</v>
      </c>
      <c r="M113" s="79">
        <v>417.72500000000002</v>
      </c>
      <c r="N113" s="94">
        <v>417.72500000000002</v>
      </c>
      <c r="O113" s="63">
        <v>2530</v>
      </c>
      <c r="P113" s="64">
        <f>Table2245789101123456789101112131415161718192021222324252627282930313233343824445464748495051525362636465666768697034567891011121314151617[[#This Row],[PEMBULATAN]]*O113</f>
        <v>1056844.25</v>
      </c>
    </row>
    <row r="114" spans="1:16" ht="26.25" customHeight="1" x14ac:dyDescent="0.2">
      <c r="A114" s="13"/>
      <c r="B114" s="73"/>
      <c r="C114" s="71" t="s">
        <v>3610</v>
      </c>
      <c r="D114" s="76" t="s">
        <v>56</v>
      </c>
      <c r="E114" s="12">
        <v>44528</v>
      </c>
      <c r="F114" s="74" t="s">
        <v>1971</v>
      </c>
      <c r="G114" s="12">
        <v>44532</v>
      </c>
      <c r="H114" s="75" t="s">
        <v>3065</v>
      </c>
      <c r="I114" s="15">
        <v>87</v>
      </c>
      <c r="J114" s="15">
        <v>54</v>
      </c>
      <c r="K114" s="15">
        <v>38</v>
      </c>
      <c r="L114" s="15">
        <v>23</v>
      </c>
      <c r="M114" s="79">
        <v>44.631</v>
      </c>
      <c r="N114" s="94">
        <v>44.631</v>
      </c>
      <c r="O114" s="63">
        <v>2530</v>
      </c>
      <c r="P114" s="64">
        <f>Table2245789101123456789101112131415161718192021222324252627282930313233343824445464748495051525362636465666768697034567891011121314151617[[#This Row],[PEMBULATAN]]*O114</f>
        <v>112916.43000000001</v>
      </c>
    </row>
    <row r="115" spans="1:16" ht="26.25" customHeight="1" x14ac:dyDescent="0.2">
      <c r="A115" s="13"/>
      <c r="B115" s="73"/>
      <c r="C115" s="71" t="s">
        <v>3611</v>
      </c>
      <c r="D115" s="76" t="s">
        <v>56</v>
      </c>
      <c r="E115" s="12">
        <v>44528</v>
      </c>
      <c r="F115" s="74" t="s">
        <v>1971</v>
      </c>
      <c r="G115" s="12">
        <v>44532</v>
      </c>
      <c r="H115" s="75" t="s">
        <v>3065</v>
      </c>
      <c r="I115" s="15">
        <v>92</v>
      </c>
      <c r="J115" s="15">
        <v>63</v>
      </c>
      <c r="K115" s="15">
        <v>29</v>
      </c>
      <c r="L115" s="15">
        <v>17</v>
      </c>
      <c r="M115" s="79">
        <v>42.021000000000001</v>
      </c>
      <c r="N115" s="94">
        <v>42.021000000000001</v>
      </c>
      <c r="O115" s="63">
        <v>2530</v>
      </c>
      <c r="P115" s="64">
        <f>Table2245789101123456789101112131415161718192021222324252627282930313233343824445464748495051525362636465666768697034567891011121314151617[[#This Row],[PEMBULATAN]]*O115</f>
        <v>106313.13</v>
      </c>
    </row>
    <row r="116" spans="1:16" ht="26.25" customHeight="1" x14ac:dyDescent="0.2">
      <c r="A116" s="13"/>
      <c r="B116" s="73"/>
      <c r="C116" s="71" t="s">
        <v>3612</v>
      </c>
      <c r="D116" s="76" t="s">
        <v>56</v>
      </c>
      <c r="E116" s="12">
        <v>44528</v>
      </c>
      <c r="F116" s="74" t="s">
        <v>1971</v>
      </c>
      <c r="G116" s="12">
        <v>44532</v>
      </c>
      <c r="H116" s="75" t="s">
        <v>3065</v>
      </c>
      <c r="I116" s="15">
        <v>86</v>
      </c>
      <c r="J116" s="15">
        <v>55</v>
      </c>
      <c r="K116" s="15">
        <v>22</v>
      </c>
      <c r="L116" s="15">
        <v>8</v>
      </c>
      <c r="M116" s="79">
        <v>26.015000000000001</v>
      </c>
      <c r="N116" s="94">
        <v>26.015000000000001</v>
      </c>
      <c r="O116" s="63">
        <v>2530</v>
      </c>
      <c r="P116" s="64">
        <f>Table2245789101123456789101112131415161718192021222324252627282930313233343824445464748495051525362636465666768697034567891011121314151617[[#This Row],[PEMBULATAN]]*O116</f>
        <v>65817.95</v>
      </c>
    </row>
    <row r="117" spans="1:16" ht="26.25" customHeight="1" x14ac:dyDescent="0.2">
      <c r="A117" s="13"/>
      <c r="B117" s="73"/>
      <c r="C117" s="71" t="s">
        <v>3613</v>
      </c>
      <c r="D117" s="76" t="s">
        <v>56</v>
      </c>
      <c r="E117" s="12">
        <v>44528</v>
      </c>
      <c r="F117" s="74" t="s">
        <v>1971</v>
      </c>
      <c r="G117" s="12">
        <v>44532</v>
      </c>
      <c r="H117" s="75" t="s">
        <v>3065</v>
      </c>
      <c r="I117" s="15">
        <v>90</v>
      </c>
      <c r="J117" s="15">
        <v>62</v>
      </c>
      <c r="K117" s="15">
        <v>36</v>
      </c>
      <c r="L117" s="15">
        <v>17</v>
      </c>
      <c r="M117" s="79">
        <v>50.22</v>
      </c>
      <c r="N117" s="94">
        <v>50.22</v>
      </c>
      <c r="O117" s="63">
        <v>2530</v>
      </c>
      <c r="P117" s="64">
        <f>Table2245789101123456789101112131415161718192021222324252627282930313233343824445464748495051525362636465666768697034567891011121314151617[[#This Row],[PEMBULATAN]]*O117</f>
        <v>127056.59999999999</v>
      </c>
    </row>
    <row r="118" spans="1:16" ht="26.25" customHeight="1" x14ac:dyDescent="0.2">
      <c r="A118" s="13"/>
      <c r="B118" s="73"/>
      <c r="C118" s="71" t="s">
        <v>3614</v>
      </c>
      <c r="D118" s="76" t="s">
        <v>56</v>
      </c>
      <c r="E118" s="12">
        <v>44528</v>
      </c>
      <c r="F118" s="74" t="s">
        <v>1971</v>
      </c>
      <c r="G118" s="12">
        <v>44532</v>
      </c>
      <c r="H118" s="75" t="s">
        <v>3065</v>
      </c>
      <c r="I118" s="15">
        <v>90</v>
      </c>
      <c r="J118" s="15">
        <v>54</v>
      </c>
      <c r="K118" s="15">
        <v>37</v>
      </c>
      <c r="L118" s="15">
        <v>22</v>
      </c>
      <c r="M118" s="79">
        <v>44.954999999999998</v>
      </c>
      <c r="N118" s="94">
        <v>44.954999999999998</v>
      </c>
      <c r="O118" s="63">
        <v>2530</v>
      </c>
      <c r="P118" s="64">
        <f>Table2245789101123456789101112131415161718192021222324252627282930313233343824445464748495051525362636465666768697034567891011121314151617[[#This Row],[PEMBULATAN]]*O118</f>
        <v>113736.15</v>
      </c>
    </row>
    <row r="119" spans="1:16" ht="26.25" customHeight="1" x14ac:dyDescent="0.2">
      <c r="A119" s="13"/>
      <c r="B119" s="73"/>
      <c r="C119" s="71" t="s">
        <v>3615</v>
      </c>
      <c r="D119" s="76" t="s">
        <v>56</v>
      </c>
      <c r="E119" s="12">
        <v>44528</v>
      </c>
      <c r="F119" s="74" t="s">
        <v>1971</v>
      </c>
      <c r="G119" s="12">
        <v>44532</v>
      </c>
      <c r="H119" s="75" t="s">
        <v>3065</v>
      </c>
      <c r="I119" s="15">
        <v>92</v>
      </c>
      <c r="J119" s="15">
        <v>66</v>
      </c>
      <c r="K119" s="15">
        <v>36</v>
      </c>
      <c r="L119" s="15">
        <v>25</v>
      </c>
      <c r="M119" s="79">
        <v>54.648000000000003</v>
      </c>
      <c r="N119" s="94">
        <v>54.648000000000003</v>
      </c>
      <c r="O119" s="63">
        <v>2530</v>
      </c>
      <c r="P119" s="64">
        <f>Table2245789101123456789101112131415161718192021222324252627282930313233343824445464748495051525362636465666768697034567891011121314151617[[#This Row],[PEMBULATAN]]*O119</f>
        <v>138259.44</v>
      </c>
    </row>
    <row r="120" spans="1:16" ht="26.25" customHeight="1" x14ac:dyDescent="0.2">
      <c r="A120" s="13"/>
      <c r="B120" s="73"/>
      <c r="C120" s="71" t="s">
        <v>3616</v>
      </c>
      <c r="D120" s="76" t="s">
        <v>56</v>
      </c>
      <c r="E120" s="12">
        <v>44528</v>
      </c>
      <c r="F120" s="74" t="s">
        <v>1971</v>
      </c>
      <c r="G120" s="12">
        <v>44532</v>
      </c>
      <c r="H120" s="75" t="s">
        <v>3065</v>
      </c>
      <c r="I120" s="15">
        <v>80</v>
      </c>
      <c r="J120" s="15">
        <v>57</v>
      </c>
      <c r="K120" s="15">
        <v>38</v>
      </c>
      <c r="L120" s="15">
        <v>7</v>
      </c>
      <c r="M120" s="79">
        <v>43.32</v>
      </c>
      <c r="N120" s="94">
        <v>44</v>
      </c>
      <c r="O120" s="63">
        <v>2530</v>
      </c>
      <c r="P120" s="64">
        <f>Table2245789101123456789101112131415161718192021222324252627282930313233343824445464748495051525362636465666768697034567891011121314151617[[#This Row],[PEMBULATAN]]*O120</f>
        <v>111320</v>
      </c>
    </row>
    <row r="121" spans="1:16" ht="26.25" customHeight="1" x14ac:dyDescent="0.2">
      <c r="A121" s="13"/>
      <c r="B121" s="73"/>
      <c r="C121" s="71" t="s">
        <v>3617</v>
      </c>
      <c r="D121" s="76" t="s">
        <v>56</v>
      </c>
      <c r="E121" s="12">
        <v>44528</v>
      </c>
      <c r="F121" s="74" t="s">
        <v>1971</v>
      </c>
      <c r="G121" s="12">
        <v>44532</v>
      </c>
      <c r="H121" s="75" t="s">
        <v>3065</v>
      </c>
      <c r="I121" s="15">
        <v>87</v>
      </c>
      <c r="J121" s="15">
        <v>64</v>
      </c>
      <c r="K121" s="15">
        <v>33</v>
      </c>
      <c r="L121" s="15">
        <v>14</v>
      </c>
      <c r="M121" s="79">
        <v>45.936</v>
      </c>
      <c r="N121" s="94">
        <v>45.936</v>
      </c>
      <c r="O121" s="63">
        <v>2530</v>
      </c>
      <c r="P121" s="64">
        <f>Table2245789101123456789101112131415161718192021222324252627282930313233343824445464748495051525362636465666768697034567891011121314151617[[#This Row],[PEMBULATAN]]*O121</f>
        <v>116218.08</v>
      </c>
    </row>
    <row r="122" spans="1:16" ht="26.25" customHeight="1" x14ac:dyDescent="0.2">
      <c r="A122" s="13"/>
      <c r="B122" s="73"/>
      <c r="C122" s="71" t="s">
        <v>3618</v>
      </c>
      <c r="D122" s="76" t="s">
        <v>56</v>
      </c>
      <c r="E122" s="12">
        <v>44528</v>
      </c>
      <c r="F122" s="74" t="s">
        <v>1971</v>
      </c>
      <c r="G122" s="12">
        <v>44532</v>
      </c>
      <c r="H122" s="75" t="s">
        <v>3065</v>
      </c>
      <c r="I122" s="15">
        <v>100</v>
      </c>
      <c r="J122" s="15">
        <v>65</v>
      </c>
      <c r="K122" s="15">
        <v>43</v>
      </c>
      <c r="L122" s="15">
        <v>15</v>
      </c>
      <c r="M122" s="79">
        <v>69.875</v>
      </c>
      <c r="N122" s="94">
        <v>69.875</v>
      </c>
      <c r="O122" s="63">
        <v>2530</v>
      </c>
      <c r="P122" s="64">
        <f>Table2245789101123456789101112131415161718192021222324252627282930313233343824445464748495051525362636465666768697034567891011121314151617[[#This Row],[PEMBULATAN]]*O122</f>
        <v>176783.75</v>
      </c>
    </row>
    <row r="123" spans="1:16" ht="26.25" customHeight="1" x14ac:dyDescent="0.2">
      <c r="A123" s="13"/>
      <c r="B123" s="73"/>
      <c r="C123" s="71" t="s">
        <v>3619</v>
      </c>
      <c r="D123" s="76" t="s">
        <v>56</v>
      </c>
      <c r="E123" s="12">
        <v>44528</v>
      </c>
      <c r="F123" s="74" t="s">
        <v>1971</v>
      </c>
      <c r="G123" s="12">
        <v>44532</v>
      </c>
      <c r="H123" s="75" t="s">
        <v>3065</v>
      </c>
      <c r="I123" s="15">
        <v>66</v>
      </c>
      <c r="J123" s="15">
        <v>43</v>
      </c>
      <c r="K123" s="15">
        <v>23</v>
      </c>
      <c r="L123" s="15">
        <v>7</v>
      </c>
      <c r="M123" s="79">
        <v>16.3185</v>
      </c>
      <c r="N123" s="94">
        <v>17</v>
      </c>
      <c r="O123" s="63">
        <v>2530</v>
      </c>
      <c r="P123" s="64">
        <f>Table2245789101123456789101112131415161718192021222324252627282930313233343824445464748495051525362636465666768697034567891011121314151617[[#This Row],[PEMBULATAN]]*O123</f>
        <v>43010</v>
      </c>
    </row>
    <row r="124" spans="1:16" ht="26.25" customHeight="1" x14ac:dyDescent="0.2">
      <c r="A124" s="13"/>
      <c r="B124" s="73"/>
      <c r="C124" s="71" t="s">
        <v>3620</v>
      </c>
      <c r="D124" s="76" t="s">
        <v>56</v>
      </c>
      <c r="E124" s="12">
        <v>44528</v>
      </c>
      <c r="F124" s="74" t="s">
        <v>1971</v>
      </c>
      <c r="G124" s="12">
        <v>44532</v>
      </c>
      <c r="H124" s="75" t="s">
        <v>3065</v>
      </c>
      <c r="I124" s="15">
        <v>58</v>
      </c>
      <c r="J124" s="15">
        <v>43</v>
      </c>
      <c r="K124" s="15">
        <v>22</v>
      </c>
      <c r="L124" s="15">
        <v>7</v>
      </c>
      <c r="M124" s="79">
        <v>13.717000000000001</v>
      </c>
      <c r="N124" s="94">
        <v>13.717000000000001</v>
      </c>
      <c r="O124" s="63">
        <v>2530</v>
      </c>
      <c r="P124" s="64">
        <f>Table2245789101123456789101112131415161718192021222324252627282930313233343824445464748495051525362636465666768697034567891011121314151617[[#This Row],[PEMBULATAN]]*O124</f>
        <v>34704.01</v>
      </c>
    </row>
    <row r="125" spans="1:16" ht="26.25" customHeight="1" x14ac:dyDescent="0.2">
      <c r="A125" s="13"/>
      <c r="B125" s="73"/>
      <c r="C125" s="71" t="s">
        <v>3621</v>
      </c>
      <c r="D125" s="76" t="s">
        <v>56</v>
      </c>
      <c r="E125" s="12">
        <v>44528</v>
      </c>
      <c r="F125" s="74" t="s">
        <v>1971</v>
      </c>
      <c r="G125" s="12">
        <v>44532</v>
      </c>
      <c r="H125" s="75" t="s">
        <v>3065</v>
      </c>
      <c r="I125" s="15">
        <v>45</v>
      </c>
      <c r="J125" s="15">
        <v>32</v>
      </c>
      <c r="K125" s="15">
        <v>11</v>
      </c>
      <c r="L125" s="15">
        <v>1</v>
      </c>
      <c r="M125" s="79">
        <v>3.96</v>
      </c>
      <c r="N125" s="94">
        <v>3.96</v>
      </c>
      <c r="O125" s="63">
        <v>2530</v>
      </c>
      <c r="P125" s="64">
        <f>Table2245789101123456789101112131415161718192021222324252627282930313233343824445464748495051525362636465666768697034567891011121314151617[[#This Row],[PEMBULATAN]]*O125</f>
        <v>10018.799999999999</v>
      </c>
    </row>
    <row r="126" spans="1:16" ht="26.25" customHeight="1" x14ac:dyDescent="0.2">
      <c r="A126" s="13"/>
      <c r="B126" s="73"/>
      <c r="C126" s="71" t="s">
        <v>3622</v>
      </c>
      <c r="D126" s="76" t="s">
        <v>56</v>
      </c>
      <c r="E126" s="12">
        <v>44528</v>
      </c>
      <c r="F126" s="74" t="s">
        <v>1971</v>
      </c>
      <c r="G126" s="12">
        <v>44532</v>
      </c>
      <c r="H126" s="75" t="s">
        <v>3065</v>
      </c>
      <c r="I126" s="15">
        <v>80</v>
      </c>
      <c r="J126" s="15">
        <v>65</v>
      </c>
      <c r="K126" s="15">
        <v>33</v>
      </c>
      <c r="L126" s="15">
        <v>12</v>
      </c>
      <c r="M126" s="79">
        <v>42.9</v>
      </c>
      <c r="N126" s="94">
        <v>42.9</v>
      </c>
      <c r="O126" s="63">
        <v>2530</v>
      </c>
      <c r="P126" s="64">
        <f>Table2245789101123456789101112131415161718192021222324252627282930313233343824445464748495051525362636465666768697034567891011121314151617[[#This Row],[PEMBULATAN]]*O126</f>
        <v>108537</v>
      </c>
    </row>
    <row r="127" spans="1:16" ht="26.25" customHeight="1" x14ac:dyDescent="0.2">
      <c r="A127" s="13"/>
      <c r="B127" s="73"/>
      <c r="C127" s="71" t="s">
        <v>3623</v>
      </c>
      <c r="D127" s="76" t="s">
        <v>56</v>
      </c>
      <c r="E127" s="12">
        <v>44528</v>
      </c>
      <c r="F127" s="74" t="s">
        <v>1971</v>
      </c>
      <c r="G127" s="12">
        <v>44532</v>
      </c>
      <c r="H127" s="75" t="s">
        <v>3065</v>
      </c>
      <c r="I127" s="15">
        <v>68</v>
      </c>
      <c r="J127" s="15">
        <v>55</v>
      </c>
      <c r="K127" s="15">
        <v>21</v>
      </c>
      <c r="L127" s="15">
        <v>9</v>
      </c>
      <c r="M127" s="79">
        <v>19.635000000000002</v>
      </c>
      <c r="N127" s="94">
        <v>19.635000000000002</v>
      </c>
      <c r="O127" s="63">
        <v>2530</v>
      </c>
      <c r="P127" s="64">
        <f>Table2245789101123456789101112131415161718192021222324252627282930313233343824445464748495051525362636465666768697034567891011121314151617[[#This Row],[PEMBULATAN]]*O127</f>
        <v>49676.55</v>
      </c>
    </row>
    <row r="128" spans="1:16" ht="26.25" customHeight="1" x14ac:dyDescent="0.2">
      <c r="A128" s="13"/>
      <c r="B128" s="73"/>
      <c r="C128" s="71" t="s">
        <v>3624</v>
      </c>
      <c r="D128" s="76" t="s">
        <v>56</v>
      </c>
      <c r="E128" s="12">
        <v>44528</v>
      </c>
      <c r="F128" s="74" t="s">
        <v>1971</v>
      </c>
      <c r="G128" s="12">
        <v>44532</v>
      </c>
      <c r="H128" s="75" t="s">
        <v>3065</v>
      </c>
      <c r="I128" s="15">
        <v>65</v>
      </c>
      <c r="J128" s="15">
        <v>64</v>
      </c>
      <c r="K128" s="15">
        <v>22</v>
      </c>
      <c r="L128" s="15">
        <v>5</v>
      </c>
      <c r="M128" s="79">
        <v>22.88</v>
      </c>
      <c r="N128" s="94">
        <v>22.88</v>
      </c>
      <c r="O128" s="63">
        <v>2530</v>
      </c>
      <c r="P128" s="64">
        <f>Table2245789101123456789101112131415161718192021222324252627282930313233343824445464748495051525362636465666768697034567891011121314151617[[#This Row],[PEMBULATAN]]*O128</f>
        <v>57886.399999999994</v>
      </c>
    </row>
    <row r="129" spans="1:16" ht="26.25" customHeight="1" x14ac:dyDescent="0.2">
      <c r="A129" s="13"/>
      <c r="B129" s="73"/>
      <c r="C129" s="71" t="s">
        <v>3625</v>
      </c>
      <c r="D129" s="76" t="s">
        <v>56</v>
      </c>
      <c r="E129" s="12">
        <v>44528</v>
      </c>
      <c r="F129" s="74" t="s">
        <v>1971</v>
      </c>
      <c r="G129" s="12">
        <v>44532</v>
      </c>
      <c r="H129" s="75" t="s">
        <v>3065</v>
      </c>
      <c r="I129" s="15">
        <v>100</v>
      </c>
      <c r="J129" s="15">
        <v>64</v>
      </c>
      <c r="K129" s="15">
        <v>26</v>
      </c>
      <c r="L129" s="15">
        <v>18</v>
      </c>
      <c r="M129" s="79">
        <v>41.6</v>
      </c>
      <c r="N129" s="94">
        <v>41.6</v>
      </c>
      <c r="O129" s="63">
        <v>2530</v>
      </c>
      <c r="P129" s="64">
        <f>Table2245789101123456789101112131415161718192021222324252627282930313233343824445464748495051525362636465666768697034567891011121314151617[[#This Row],[PEMBULATAN]]*O129</f>
        <v>105248</v>
      </c>
    </row>
    <row r="130" spans="1:16" ht="26.25" customHeight="1" x14ac:dyDescent="0.2">
      <c r="A130" s="13"/>
      <c r="B130" s="73"/>
      <c r="C130" s="71" t="s">
        <v>3626</v>
      </c>
      <c r="D130" s="76" t="s">
        <v>56</v>
      </c>
      <c r="E130" s="12">
        <v>44528</v>
      </c>
      <c r="F130" s="74" t="s">
        <v>1971</v>
      </c>
      <c r="G130" s="12">
        <v>44532</v>
      </c>
      <c r="H130" s="75" t="s">
        <v>3065</v>
      </c>
      <c r="I130" s="15">
        <v>98</v>
      </c>
      <c r="J130" s="15">
        <v>64</v>
      </c>
      <c r="K130" s="15">
        <v>28</v>
      </c>
      <c r="L130" s="15">
        <v>28</v>
      </c>
      <c r="M130" s="79">
        <v>43.904000000000003</v>
      </c>
      <c r="N130" s="94">
        <v>43.904000000000003</v>
      </c>
      <c r="O130" s="63">
        <v>2530</v>
      </c>
      <c r="P130" s="64">
        <f>Table2245789101123456789101112131415161718192021222324252627282930313233343824445464748495051525362636465666768697034567891011121314151617[[#This Row],[PEMBULATAN]]*O130</f>
        <v>111077.12000000001</v>
      </c>
    </row>
    <row r="131" spans="1:16" ht="26.25" customHeight="1" x14ac:dyDescent="0.2">
      <c r="A131" s="13"/>
      <c r="B131" s="73"/>
      <c r="C131" s="71" t="s">
        <v>3627</v>
      </c>
      <c r="D131" s="76" t="s">
        <v>56</v>
      </c>
      <c r="E131" s="12">
        <v>44528</v>
      </c>
      <c r="F131" s="74" t="s">
        <v>1971</v>
      </c>
      <c r="G131" s="12">
        <v>44532</v>
      </c>
      <c r="H131" s="75" t="s">
        <v>3065</v>
      </c>
      <c r="I131" s="15">
        <v>89</v>
      </c>
      <c r="J131" s="15">
        <v>56</v>
      </c>
      <c r="K131" s="15">
        <v>32</v>
      </c>
      <c r="L131" s="15">
        <v>24</v>
      </c>
      <c r="M131" s="79">
        <v>39.872</v>
      </c>
      <c r="N131" s="94">
        <v>39.872</v>
      </c>
      <c r="O131" s="63">
        <v>2530</v>
      </c>
      <c r="P131" s="64">
        <f>Table2245789101123456789101112131415161718192021222324252627282930313233343824445464748495051525362636465666768697034567891011121314151617[[#This Row],[PEMBULATAN]]*O131</f>
        <v>100876.16</v>
      </c>
    </row>
    <row r="132" spans="1:16" ht="26.25" customHeight="1" x14ac:dyDescent="0.2">
      <c r="A132" s="13"/>
      <c r="B132" s="73"/>
      <c r="C132" s="71" t="s">
        <v>3628</v>
      </c>
      <c r="D132" s="76" t="s">
        <v>56</v>
      </c>
      <c r="E132" s="12">
        <v>44528</v>
      </c>
      <c r="F132" s="74" t="s">
        <v>1971</v>
      </c>
      <c r="G132" s="12">
        <v>44532</v>
      </c>
      <c r="H132" s="75" t="s">
        <v>3065</v>
      </c>
      <c r="I132" s="15">
        <v>92</v>
      </c>
      <c r="J132" s="15">
        <v>56</v>
      </c>
      <c r="K132" s="15">
        <v>37</v>
      </c>
      <c r="L132" s="15">
        <v>18</v>
      </c>
      <c r="M132" s="79">
        <v>47.655999999999999</v>
      </c>
      <c r="N132" s="94">
        <v>47.655999999999999</v>
      </c>
      <c r="O132" s="63">
        <v>2530</v>
      </c>
      <c r="P132" s="64">
        <f>Table2245789101123456789101112131415161718192021222324252627282930313233343824445464748495051525362636465666768697034567891011121314151617[[#This Row],[PEMBULATAN]]*O132</f>
        <v>120569.68</v>
      </c>
    </row>
    <row r="133" spans="1:16" ht="26.25" customHeight="1" x14ac:dyDescent="0.2">
      <c r="A133" s="13"/>
      <c r="B133" s="73"/>
      <c r="C133" s="71" t="s">
        <v>3629</v>
      </c>
      <c r="D133" s="76" t="s">
        <v>56</v>
      </c>
      <c r="E133" s="12">
        <v>44528</v>
      </c>
      <c r="F133" s="74" t="s">
        <v>1971</v>
      </c>
      <c r="G133" s="12">
        <v>44532</v>
      </c>
      <c r="H133" s="75" t="s">
        <v>3065</v>
      </c>
      <c r="I133" s="15">
        <v>87</v>
      </c>
      <c r="J133" s="15">
        <v>70</v>
      </c>
      <c r="K133" s="15">
        <v>31</v>
      </c>
      <c r="L133" s="15">
        <v>9</v>
      </c>
      <c r="M133" s="79">
        <v>47.197499999999998</v>
      </c>
      <c r="N133" s="94">
        <v>47.197499999999998</v>
      </c>
      <c r="O133" s="63">
        <v>2530</v>
      </c>
      <c r="P133" s="64">
        <f>Table2245789101123456789101112131415161718192021222324252627282930313233343824445464748495051525362636465666768697034567891011121314151617[[#This Row],[PEMBULATAN]]*O133</f>
        <v>119409.67499999999</v>
      </c>
    </row>
    <row r="134" spans="1:16" ht="26.25" customHeight="1" x14ac:dyDescent="0.2">
      <c r="A134" s="13"/>
      <c r="B134" s="73"/>
      <c r="C134" s="71" t="s">
        <v>3630</v>
      </c>
      <c r="D134" s="76" t="s">
        <v>56</v>
      </c>
      <c r="E134" s="12">
        <v>44528</v>
      </c>
      <c r="F134" s="74" t="s">
        <v>1971</v>
      </c>
      <c r="G134" s="12">
        <v>44532</v>
      </c>
      <c r="H134" s="75" t="s">
        <v>3065</v>
      </c>
      <c r="I134" s="15">
        <v>65</v>
      </c>
      <c r="J134" s="15">
        <v>43</v>
      </c>
      <c r="K134" s="15">
        <v>32</v>
      </c>
      <c r="L134" s="15">
        <v>4</v>
      </c>
      <c r="M134" s="79">
        <v>22.36</v>
      </c>
      <c r="N134" s="94">
        <v>23</v>
      </c>
      <c r="O134" s="63">
        <v>2530</v>
      </c>
      <c r="P134" s="64">
        <f>Table2245789101123456789101112131415161718192021222324252627282930313233343824445464748495051525362636465666768697034567891011121314151617[[#This Row],[PEMBULATAN]]*O134</f>
        <v>58190</v>
      </c>
    </row>
    <row r="135" spans="1:16" ht="26.25" customHeight="1" x14ac:dyDescent="0.2">
      <c r="A135" s="13"/>
      <c r="B135" s="73"/>
      <c r="C135" s="71" t="s">
        <v>3631</v>
      </c>
      <c r="D135" s="76" t="s">
        <v>56</v>
      </c>
      <c r="E135" s="12">
        <v>44528</v>
      </c>
      <c r="F135" s="74" t="s">
        <v>1971</v>
      </c>
      <c r="G135" s="12">
        <v>44532</v>
      </c>
      <c r="H135" s="75" t="s">
        <v>3065</v>
      </c>
      <c r="I135" s="15">
        <v>92</v>
      </c>
      <c r="J135" s="15">
        <v>62</v>
      </c>
      <c r="K135" s="15">
        <v>31</v>
      </c>
      <c r="L135" s="15">
        <v>23</v>
      </c>
      <c r="M135" s="79">
        <v>44.206000000000003</v>
      </c>
      <c r="N135" s="94">
        <v>44.206000000000003</v>
      </c>
      <c r="O135" s="63">
        <v>2530</v>
      </c>
      <c r="P135" s="64">
        <f>Table2245789101123456789101112131415161718192021222324252627282930313233343824445464748495051525362636465666768697034567891011121314151617[[#This Row],[PEMBULATAN]]*O135</f>
        <v>111841.18000000001</v>
      </c>
    </row>
    <row r="136" spans="1:16" ht="26.25" customHeight="1" x14ac:dyDescent="0.2">
      <c r="A136" s="13"/>
      <c r="B136" s="73"/>
      <c r="C136" s="71" t="s">
        <v>3632</v>
      </c>
      <c r="D136" s="76" t="s">
        <v>56</v>
      </c>
      <c r="E136" s="12">
        <v>44528</v>
      </c>
      <c r="F136" s="74" t="s">
        <v>1971</v>
      </c>
      <c r="G136" s="12">
        <v>44532</v>
      </c>
      <c r="H136" s="75" t="s">
        <v>3065</v>
      </c>
      <c r="I136" s="15">
        <v>86</v>
      </c>
      <c r="J136" s="15">
        <v>57</v>
      </c>
      <c r="K136" s="15">
        <v>26</v>
      </c>
      <c r="L136" s="15">
        <v>29</v>
      </c>
      <c r="M136" s="79">
        <v>31.863</v>
      </c>
      <c r="N136" s="94">
        <v>31.863</v>
      </c>
      <c r="O136" s="63">
        <v>2530</v>
      </c>
      <c r="P136" s="64">
        <f>Table2245789101123456789101112131415161718192021222324252627282930313233343824445464748495051525362636465666768697034567891011121314151617[[#This Row],[PEMBULATAN]]*O136</f>
        <v>80613.39</v>
      </c>
    </row>
    <row r="137" spans="1:16" ht="26.25" customHeight="1" x14ac:dyDescent="0.2">
      <c r="A137" s="13"/>
      <c r="B137" s="73"/>
      <c r="C137" s="71" t="s">
        <v>3633</v>
      </c>
      <c r="D137" s="76" t="s">
        <v>56</v>
      </c>
      <c r="E137" s="12">
        <v>44528</v>
      </c>
      <c r="F137" s="74" t="s">
        <v>1971</v>
      </c>
      <c r="G137" s="12">
        <v>44532</v>
      </c>
      <c r="H137" s="75" t="s">
        <v>3065</v>
      </c>
      <c r="I137" s="15">
        <v>82</v>
      </c>
      <c r="J137" s="15">
        <v>57</v>
      </c>
      <c r="K137" s="15">
        <v>22</v>
      </c>
      <c r="L137" s="15">
        <v>9</v>
      </c>
      <c r="M137" s="79">
        <v>25.707000000000001</v>
      </c>
      <c r="N137" s="94">
        <v>25.707000000000001</v>
      </c>
      <c r="O137" s="63">
        <v>2530</v>
      </c>
      <c r="P137" s="64">
        <f>Table2245789101123456789101112131415161718192021222324252627282930313233343824445464748495051525362636465666768697034567891011121314151617[[#This Row],[PEMBULATAN]]*O137</f>
        <v>65038.71</v>
      </c>
    </row>
    <row r="138" spans="1:16" ht="26.25" customHeight="1" x14ac:dyDescent="0.2">
      <c r="A138" s="13"/>
      <c r="B138" s="73"/>
      <c r="C138" s="71" t="s">
        <v>3634</v>
      </c>
      <c r="D138" s="76" t="s">
        <v>56</v>
      </c>
      <c r="E138" s="12">
        <v>44528</v>
      </c>
      <c r="F138" s="74" t="s">
        <v>1971</v>
      </c>
      <c r="G138" s="12">
        <v>44532</v>
      </c>
      <c r="H138" s="75" t="s">
        <v>3065</v>
      </c>
      <c r="I138" s="15">
        <v>80</v>
      </c>
      <c r="J138" s="15">
        <v>58</v>
      </c>
      <c r="K138" s="15">
        <v>32</v>
      </c>
      <c r="L138" s="15">
        <v>14</v>
      </c>
      <c r="M138" s="79">
        <v>37.119999999999997</v>
      </c>
      <c r="N138" s="94">
        <v>37.119999999999997</v>
      </c>
      <c r="O138" s="63">
        <v>2530</v>
      </c>
      <c r="P138" s="64">
        <f>Table2245789101123456789101112131415161718192021222324252627282930313233343824445464748495051525362636465666768697034567891011121314151617[[#This Row],[PEMBULATAN]]*O138</f>
        <v>93913.599999999991</v>
      </c>
    </row>
    <row r="139" spans="1:16" ht="26.25" customHeight="1" x14ac:dyDescent="0.2">
      <c r="A139" s="13"/>
      <c r="B139" s="73"/>
      <c r="C139" s="71" t="s">
        <v>3635</v>
      </c>
      <c r="D139" s="76" t="s">
        <v>56</v>
      </c>
      <c r="E139" s="12">
        <v>44528</v>
      </c>
      <c r="F139" s="74" t="s">
        <v>1971</v>
      </c>
      <c r="G139" s="12">
        <v>44532</v>
      </c>
      <c r="H139" s="75" t="s">
        <v>3065</v>
      </c>
      <c r="I139" s="15">
        <v>78</v>
      </c>
      <c r="J139" s="15">
        <v>62</v>
      </c>
      <c r="K139" s="15">
        <v>23</v>
      </c>
      <c r="L139" s="15">
        <v>3</v>
      </c>
      <c r="M139" s="79">
        <v>27.806999999999999</v>
      </c>
      <c r="N139" s="94">
        <v>27.806999999999999</v>
      </c>
      <c r="O139" s="63">
        <v>2530</v>
      </c>
      <c r="P139" s="64">
        <f>Table2245789101123456789101112131415161718192021222324252627282930313233343824445464748495051525362636465666768697034567891011121314151617[[#This Row],[PEMBULATAN]]*O139</f>
        <v>70351.709999999992</v>
      </c>
    </row>
    <row r="140" spans="1:16" ht="26.25" customHeight="1" x14ac:dyDescent="0.2">
      <c r="A140" s="13"/>
      <c r="B140" s="73"/>
      <c r="C140" s="71" t="s">
        <v>3636</v>
      </c>
      <c r="D140" s="76" t="s">
        <v>56</v>
      </c>
      <c r="E140" s="12">
        <v>44528</v>
      </c>
      <c r="F140" s="74" t="s">
        <v>1971</v>
      </c>
      <c r="G140" s="12">
        <v>44532</v>
      </c>
      <c r="H140" s="75" t="s">
        <v>3065</v>
      </c>
      <c r="I140" s="15">
        <v>90</v>
      </c>
      <c r="J140" s="15">
        <v>52</v>
      </c>
      <c r="K140" s="15">
        <v>35</v>
      </c>
      <c r="L140" s="15">
        <v>14</v>
      </c>
      <c r="M140" s="79">
        <v>40.950000000000003</v>
      </c>
      <c r="N140" s="94">
        <v>40.950000000000003</v>
      </c>
      <c r="O140" s="63">
        <v>2530</v>
      </c>
      <c r="P140" s="64">
        <f>Table2245789101123456789101112131415161718192021222324252627282930313233343824445464748495051525362636465666768697034567891011121314151617[[#This Row],[PEMBULATAN]]*O140</f>
        <v>103603.5</v>
      </c>
    </row>
    <row r="141" spans="1:16" ht="26.25" customHeight="1" x14ac:dyDescent="0.2">
      <c r="A141" s="13"/>
      <c r="B141" s="73"/>
      <c r="C141" s="71" t="s">
        <v>3637</v>
      </c>
      <c r="D141" s="76" t="s">
        <v>56</v>
      </c>
      <c r="E141" s="12">
        <v>44528</v>
      </c>
      <c r="F141" s="74" t="s">
        <v>1971</v>
      </c>
      <c r="G141" s="12">
        <v>44532</v>
      </c>
      <c r="H141" s="75" t="s">
        <v>3065</v>
      </c>
      <c r="I141" s="15">
        <v>92</v>
      </c>
      <c r="J141" s="15">
        <v>55</v>
      </c>
      <c r="K141" s="15">
        <v>23</v>
      </c>
      <c r="L141" s="15">
        <v>25</v>
      </c>
      <c r="M141" s="79">
        <v>29.094999999999999</v>
      </c>
      <c r="N141" s="94">
        <v>29.094999999999999</v>
      </c>
      <c r="O141" s="63">
        <v>2530</v>
      </c>
      <c r="P141" s="64">
        <f>Table2245789101123456789101112131415161718192021222324252627282930313233343824445464748495051525362636465666768697034567891011121314151617[[#This Row],[PEMBULATAN]]*O141</f>
        <v>73610.349999999991</v>
      </c>
    </row>
    <row r="142" spans="1:16" ht="26.25" customHeight="1" x14ac:dyDescent="0.2">
      <c r="A142" s="13"/>
      <c r="B142" s="73"/>
      <c r="C142" s="71" t="s">
        <v>3638</v>
      </c>
      <c r="D142" s="76" t="s">
        <v>56</v>
      </c>
      <c r="E142" s="12">
        <v>44528</v>
      </c>
      <c r="F142" s="74" t="s">
        <v>1971</v>
      </c>
      <c r="G142" s="12">
        <v>44532</v>
      </c>
      <c r="H142" s="75" t="s">
        <v>3065</v>
      </c>
      <c r="I142" s="15">
        <v>100</v>
      </c>
      <c r="J142" s="15">
        <v>50</v>
      </c>
      <c r="K142" s="15">
        <v>38</v>
      </c>
      <c r="L142" s="15">
        <v>24</v>
      </c>
      <c r="M142" s="79">
        <v>47.5</v>
      </c>
      <c r="N142" s="94">
        <v>49</v>
      </c>
      <c r="O142" s="63">
        <v>2530</v>
      </c>
      <c r="P142" s="64">
        <f>Table2245789101123456789101112131415161718192021222324252627282930313233343824445464748495051525362636465666768697034567891011121314151617[[#This Row],[PEMBULATAN]]*O142</f>
        <v>123970</v>
      </c>
    </row>
    <row r="143" spans="1:16" ht="26.25" customHeight="1" x14ac:dyDescent="0.2">
      <c r="A143" s="13"/>
      <c r="B143" s="73"/>
      <c r="C143" s="71" t="s">
        <v>3639</v>
      </c>
      <c r="D143" s="76" t="s">
        <v>56</v>
      </c>
      <c r="E143" s="12">
        <v>44528</v>
      </c>
      <c r="F143" s="74" t="s">
        <v>1971</v>
      </c>
      <c r="G143" s="12">
        <v>44532</v>
      </c>
      <c r="H143" s="75" t="s">
        <v>3065</v>
      </c>
      <c r="I143" s="15">
        <v>60</v>
      </c>
      <c r="J143" s="15">
        <v>42</v>
      </c>
      <c r="K143" s="15">
        <v>17</v>
      </c>
      <c r="L143" s="15">
        <v>5</v>
      </c>
      <c r="M143" s="79">
        <v>10.71</v>
      </c>
      <c r="N143" s="94">
        <v>10.71</v>
      </c>
      <c r="O143" s="63">
        <v>2530</v>
      </c>
      <c r="P143" s="64">
        <f>Table2245789101123456789101112131415161718192021222324252627282930313233343824445464748495051525362636465666768697034567891011121314151617[[#This Row],[PEMBULATAN]]*O143</f>
        <v>27096.300000000003</v>
      </c>
    </row>
    <row r="144" spans="1:16" ht="26.25" customHeight="1" x14ac:dyDescent="0.2">
      <c r="A144" s="13"/>
      <c r="B144" s="73"/>
      <c r="C144" s="71" t="s">
        <v>3640</v>
      </c>
      <c r="D144" s="76" t="s">
        <v>56</v>
      </c>
      <c r="E144" s="12">
        <v>44528</v>
      </c>
      <c r="F144" s="74" t="s">
        <v>1971</v>
      </c>
      <c r="G144" s="12">
        <v>44532</v>
      </c>
      <c r="H144" s="75" t="s">
        <v>3065</v>
      </c>
      <c r="I144" s="15">
        <v>77</v>
      </c>
      <c r="J144" s="15">
        <v>60</v>
      </c>
      <c r="K144" s="15">
        <v>20</v>
      </c>
      <c r="L144" s="15">
        <v>6</v>
      </c>
      <c r="M144" s="79">
        <v>23.1</v>
      </c>
      <c r="N144" s="94">
        <v>23.1</v>
      </c>
      <c r="O144" s="63">
        <v>2530</v>
      </c>
      <c r="P144" s="64">
        <f>Table2245789101123456789101112131415161718192021222324252627282930313233343824445464748495051525362636465666768697034567891011121314151617[[#This Row],[PEMBULATAN]]*O144</f>
        <v>58443</v>
      </c>
    </row>
    <row r="145" spans="1:16" ht="26.25" customHeight="1" x14ac:dyDescent="0.2">
      <c r="A145" s="13"/>
      <c r="B145" s="73"/>
      <c r="C145" s="71" t="s">
        <v>3641</v>
      </c>
      <c r="D145" s="76" t="s">
        <v>56</v>
      </c>
      <c r="E145" s="12">
        <v>44528</v>
      </c>
      <c r="F145" s="74" t="s">
        <v>1971</v>
      </c>
      <c r="G145" s="12">
        <v>44532</v>
      </c>
      <c r="H145" s="75" t="s">
        <v>3065</v>
      </c>
      <c r="I145" s="15">
        <v>78</v>
      </c>
      <c r="J145" s="15">
        <v>68</v>
      </c>
      <c r="K145" s="15">
        <v>25</v>
      </c>
      <c r="L145" s="15">
        <v>14</v>
      </c>
      <c r="M145" s="79">
        <v>33.15</v>
      </c>
      <c r="N145" s="94">
        <v>33.15</v>
      </c>
      <c r="O145" s="63">
        <v>2530</v>
      </c>
      <c r="P145" s="64">
        <f>Table2245789101123456789101112131415161718192021222324252627282930313233343824445464748495051525362636465666768697034567891011121314151617[[#This Row],[PEMBULATAN]]*O145</f>
        <v>83869.5</v>
      </c>
    </row>
    <row r="146" spans="1:16" ht="26.25" customHeight="1" x14ac:dyDescent="0.2">
      <c r="A146" s="13"/>
      <c r="B146" s="73"/>
      <c r="C146" s="71" t="s">
        <v>3642</v>
      </c>
      <c r="D146" s="76" t="s">
        <v>56</v>
      </c>
      <c r="E146" s="12">
        <v>44528</v>
      </c>
      <c r="F146" s="74" t="s">
        <v>1971</v>
      </c>
      <c r="G146" s="12">
        <v>44532</v>
      </c>
      <c r="H146" s="75" t="s">
        <v>3065</v>
      </c>
      <c r="I146" s="15">
        <v>70</v>
      </c>
      <c r="J146" s="15">
        <v>60</v>
      </c>
      <c r="K146" s="15">
        <v>28</v>
      </c>
      <c r="L146" s="15">
        <v>9</v>
      </c>
      <c r="M146" s="79">
        <v>29.4</v>
      </c>
      <c r="N146" s="94">
        <v>30</v>
      </c>
      <c r="O146" s="63">
        <v>2530</v>
      </c>
      <c r="P146" s="64">
        <f>Table2245789101123456789101112131415161718192021222324252627282930313233343824445464748495051525362636465666768697034567891011121314151617[[#This Row],[PEMBULATAN]]*O146</f>
        <v>75900</v>
      </c>
    </row>
    <row r="147" spans="1:16" ht="26.25" customHeight="1" x14ac:dyDescent="0.2">
      <c r="A147" s="13"/>
      <c r="B147" s="73"/>
      <c r="C147" s="71" t="s">
        <v>3643</v>
      </c>
      <c r="D147" s="76" t="s">
        <v>56</v>
      </c>
      <c r="E147" s="12">
        <v>44528</v>
      </c>
      <c r="F147" s="74" t="s">
        <v>1971</v>
      </c>
      <c r="G147" s="12">
        <v>44532</v>
      </c>
      <c r="H147" s="75" t="s">
        <v>3065</v>
      </c>
      <c r="I147" s="15">
        <v>96</v>
      </c>
      <c r="J147" s="15">
        <v>58</v>
      </c>
      <c r="K147" s="15">
        <v>25</v>
      </c>
      <c r="L147" s="15">
        <v>9</v>
      </c>
      <c r="M147" s="79">
        <v>34.799999999999997</v>
      </c>
      <c r="N147" s="94">
        <v>34.799999999999997</v>
      </c>
      <c r="O147" s="63">
        <v>2530</v>
      </c>
      <c r="P147" s="64">
        <f>Table2245789101123456789101112131415161718192021222324252627282930313233343824445464748495051525362636465666768697034567891011121314151617[[#This Row],[PEMBULATAN]]*O147</f>
        <v>88044</v>
      </c>
    </row>
    <row r="148" spans="1:16" ht="26.25" customHeight="1" x14ac:dyDescent="0.2">
      <c r="A148" s="13"/>
      <c r="B148" s="73"/>
      <c r="C148" s="71" t="s">
        <v>3644</v>
      </c>
      <c r="D148" s="76" t="s">
        <v>56</v>
      </c>
      <c r="E148" s="12">
        <v>44528</v>
      </c>
      <c r="F148" s="74" t="s">
        <v>1971</v>
      </c>
      <c r="G148" s="12">
        <v>44532</v>
      </c>
      <c r="H148" s="75" t="s">
        <v>3065</v>
      </c>
      <c r="I148" s="15">
        <v>66</v>
      </c>
      <c r="J148" s="15">
        <v>45</v>
      </c>
      <c r="K148" s="15">
        <v>15</v>
      </c>
      <c r="L148" s="15">
        <v>2</v>
      </c>
      <c r="M148" s="79">
        <v>11.137499999999999</v>
      </c>
      <c r="N148" s="94">
        <v>11.137499999999999</v>
      </c>
      <c r="O148" s="63">
        <v>2530</v>
      </c>
      <c r="P148" s="64">
        <f>Table2245789101123456789101112131415161718192021222324252627282930313233343824445464748495051525362636465666768697034567891011121314151617[[#This Row],[PEMBULATAN]]*O148</f>
        <v>28177.875</v>
      </c>
    </row>
    <row r="149" spans="1:16" ht="26.25" customHeight="1" x14ac:dyDescent="0.2">
      <c r="A149" s="13"/>
      <c r="B149" s="73"/>
      <c r="C149" s="71" t="s">
        <v>3645</v>
      </c>
      <c r="D149" s="76" t="s">
        <v>56</v>
      </c>
      <c r="E149" s="12">
        <v>44528</v>
      </c>
      <c r="F149" s="74" t="s">
        <v>1971</v>
      </c>
      <c r="G149" s="12">
        <v>44532</v>
      </c>
      <c r="H149" s="75" t="s">
        <v>3065</v>
      </c>
      <c r="I149" s="15">
        <v>76</v>
      </c>
      <c r="J149" s="15">
        <v>56</v>
      </c>
      <c r="K149" s="15">
        <v>26</v>
      </c>
      <c r="L149" s="15">
        <v>15</v>
      </c>
      <c r="M149" s="79">
        <v>27.664000000000001</v>
      </c>
      <c r="N149" s="94">
        <v>27.664000000000001</v>
      </c>
      <c r="O149" s="63">
        <v>2530</v>
      </c>
      <c r="P149" s="64">
        <f>Table2245789101123456789101112131415161718192021222324252627282930313233343824445464748495051525362636465666768697034567891011121314151617[[#This Row],[PEMBULATAN]]*O149</f>
        <v>69989.919999999998</v>
      </c>
    </row>
    <row r="150" spans="1:16" ht="26.25" customHeight="1" x14ac:dyDescent="0.2">
      <c r="A150" s="13"/>
      <c r="B150" s="73"/>
      <c r="C150" s="71" t="s">
        <v>3646</v>
      </c>
      <c r="D150" s="76" t="s">
        <v>56</v>
      </c>
      <c r="E150" s="12">
        <v>44528</v>
      </c>
      <c r="F150" s="74" t="s">
        <v>1971</v>
      </c>
      <c r="G150" s="12">
        <v>44532</v>
      </c>
      <c r="H150" s="75" t="s">
        <v>3065</v>
      </c>
      <c r="I150" s="15">
        <v>65</v>
      </c>
      <c r="J150" s="15">
        <v>43</v>
      </c>
      <c r="K150" s="15">
        <v>20</v>
      </c>
      <c r="L150" s="15">
        <v>6</v>
      </c>
      <c r="M150" s="79">
        <v>13.975</v>
      </c>
      <c r="N150" s="94">
        <v>13.975</v>
      </c>
      <c r="O150" s="63">
        <v>2530</v>
      </c>
      <c r="P150" s="64">
        <f>Table2245789101123456789101112131415161718192021222324252627282930313233343824445464748495051525362636465666768697034567891011121314151617[[#This Row],[PEMBULATAN]]*O150</f>
        <v>35356.75</v>
      </c>
    </row>
    <row r="151" spans="1:16" ht="26.25" customHeight="1" x14ac:dyDescent="0.2">
      <c r="A151" s="13"/>
      <c r="B151" s="73"/>
      <c r="C151" s="71" t="s">
        <v>3647</v>
      </c>
      <c r="D151" s="76" t="s">
        <v>56</v>
      </c>
      <c r="E151" s="12">
        <v>44528</v>
      </c>
      <c r="F151" s="74" t="s">
        <v>1971</v>
      </c>
      <c r="G151" s="12">
        <v>44532</v>
      </c>
      <c r="H151" s="75" t="s">
        <v>3065</v>
      </c>
      <c r="I151" s="15">
        <v>80</v>
      </c>
      <c r="J151" s="15">
        <v>44</v>
      </c>
      <c r="K151" s="15">
        <v>33</v>
      </c>
      <c r="L151" s="15">
        <v>10</v>
      </c>
      <c r="M151" s="79">
        <v>29.04</v>
      </c>
      <c r="N151" s="94">
        <v>29.04</v>
      </c>
      <c r="O151" s="63">
        <v>2530</v>
      </c>
      <c r="P151" s="64">
        <f>Table2245789101123456789101112131415161718192021222324252627282930313233343824445464748495051525362636465666768697034567891011121314151617[[#This Row],[PEMBULATAN]]*O151</f>
        <v>73471.199999999997</v>
      </c>
    </row>
    <row r="152" spans="1:16" ht="26.25" customHeight="1" x14ac:dyDescent="0.2">
      <c r="A152" s="13"/>
      <c r="B152" s="73"/>
      <c r="C152" s="71" t="s">
        <v>3648</v>
      </c>
      <c r="D152" s="76" t="s">
        <v>56</v>
      </c>
      <c r="E152" s="12">
        <v>44528</v>
      </c>
      <c r="F152" s="74" t="s">
        <v>1971</v>
      </c>
      <c r="G152" s="12">
        <v>44532</v>
      </c>
      <c r="H152" s="75" t="s">
        <v>3065</v>
      </c>
      <c r="I152" s="15">
        <v>78</v>
      </c>
      <c r="J152" s="15">
        <v>50</v>
      </c>
      <c r="K152" s="15">
        <v>32</v>
      </c>
      <c r="L152" s="15">
        <v>22</v>
      </c>
      <c r="M152" s="79">
        <v>31.2</v>
      </c>
      <c r="N152" s="94">
        <v>31.2</v>
      </c>
      <c r="O152" s="63">
        <v>2530</v>
      </c>
      <c r="P152" s="64">
        <f>Table2245789101123456789101112131415161718192021222324252627282930313233343824445464748495051525362636465666768697034567891011121314151617[[#This Row],[PEMBULATAN]]*O152</f>
        <v>78936</v>
      </c>
    </row>
    <row r="153" spans="1:16" ht="26.25" customHeight="1" x14ac:dyDescent="0.2">
      <c r="A153" s="13"/>
      <c r="B153" s="73"/>
      <c r="C153" s="71" t="s">
        <v>3649</v>
      </c>
      <c r="D153" s="76" t="s">
        <v>56</v>
      </c>
      <c r="E153" s="12">
        <v>44528</v>
      </c>
      <c r="F153" s="74" t="s">
        <v>1971</v>
      </c>
      <c r="G153" s="12">
        <v>44532</v>
      </c>
      <c r="H153" s="75" t="s">
        <v>3065</v>
      </c>
      <c r="I153" s="15">
        <v>40</v>
      </c>
      <c r="J153" s="15">
        <v>28</v>
      </c>
      <c r="K153" s="15">
        <v>12</v>
      </c>
      <c r="L153" s="15">
        <v>8</v>
      </c>
      <c r="M153" s="79">
        <v>3.36</v>
      </c>
      <c r="N153" s="94">
        <v>9</v>
      </c>
      <c r="O153" s="63">
        <v>2530</v>
      </c>
      <c r="P153" s="64">
        <f>Table2245789101123456789101112131415161718192021222324252627282930313233343824445464748495051525362636465666768697034567891011121314151617[[#This Row],[PEMBULATAN]]*O153</f>
        <v>22770</v>
      </c>
    </row>
    <row r="154" spans="1:16" ht="26.25" customHeight="1" x14ac:dyDescent="0.2">
      <c r="A154" s="13"/>
      <c r="B154" s="73"/>
      <c r="C154" s="71" t="s">
        <v>3650</v>
      </c>
      <c r="D154" s="76" t="s">
        <v>56</v>
      </c>
      <c r="E154" s="12">
        <v>44528</v>
      </c>
      <c r="F154" s="74" t="s">
        <v>1971</v>
      </c>
      <c r="G154" s="12">
        <v>44532</v>
      </c>
      <c r="H154" s="75" t="s">
        <v>3065</v>
      </c>
      <c r="I154" s="15">
        <v>50</v>
      </c>
      <c r="J154" s="15">
        <v>34</v>
      </c>
      <c r="K154" s="15">
        <v>29</v>
      </c>
      <c r="L154" s="15">
        <v>15</v>
      </c>
      <c r="M154" s="79">
        <v>12.324999999999999</v>
      </c>
      <c r="N154" s="94">
        <v>16</v>
      </c>
      <c r="O154" s="63">
        <v>2530</v>
      </c>
      <c r="P154" s="64">
        <f>Table2245789101123456789101112131415161718192021222324252627282930313233343824445464748495051525362636465666768697034567891011121314151617[[#This Row],[PEMBULATAN]]*O154</f>
        <v>40480</v>
      </c>
    </row>
    <row r="155" spans="1:16" ht="26.25" customHeight="1" x14ac:dyDescent="0.2">
      <c r="A155" s="13"/>
      <c r="B155" s="73"/>
      <c r="C155" s="71" t="s">
        <v>3651</v>
      </c>
      <c r="D155" s="76" t="s">
        <v>56</v>
      </c>
      <c r="E155" s="12">
        <v>44528</v>
      </c>
      <c r="F155" s="74" t="s">
        <v>1971</v>
      </c>
      <c r="G155" s="12">
        <v>44532</v>
      </c>
      <c r="H155" s="75" t="s">
        <v>3065</v>
      </c>
      <c r="I155" s="15">
        <v>67</v>
      </c>
      <c r="J155" s="15">
        <v>34</v>
      </c>
      <c r="K155" s="15">
        <v>53</v>
      </c>
      <c r="L155" s="15">
        <v>18</v>
      </c>
      <c r="M155" s="79">
        <v>30.183499999999999</v>
      </c>
      <c r="N155" s="94">
        <v>30.183499999999999</v>
      </c>
      <c r="O155" s="63">
        <v>2530</v>
      </c>
      <c r="P155" s="64">
        <f>Table2245789101123456789101112131415161718192021222324252627282930313233343824445464748495051525362636465666768697034567891011121314151617[[#This Row],[PEMBULATAN]]*O155</f>
        <v>76364.25499999999</v>
      </c>
    </row>
    <row r="156" spans="1:16" ht="26.25" customHeight="1" x14ac:dyDescent="0.2">
      <c r="A156" s="13"/>
      <c r="B156" s="73"/>
      <c r="C156" s="71" t="s">
        <v>3652</v>
      </c>
      <c r="D156" s="76" t="s">
        <v>56</v>
      </c>
      <c r="E156" s="12">
        <v>44528</v>
      </c>
      <c r="F156" s="74" t="s">
        <v>1971</v>
      </c>
      <c r="G156" s="12">
        <v>44532</v>
      </c>
      <c r="H156" s="75" t="s">
        <v>3065</v>
      </c>
      <c r="I156" s="15">
        <v>78</v>
      </c>
      <c r="J156" s="15">
        <v>28</v>
      </c>
      <c r="K156" s="15">
        <v>25</v>
      </c>
      <c r="L156" s="15">
        <v>16</v>
      </c>
      <c r="M156" s="79">
        <v>13.65</v>
      </c>
      <c r="N156" s="94">
        <v>16</v>
      </c>
      <c r="O156" s="63">
        <v>2530</v>
      </c>
      <c r="P156" s="64">
        <f>Table2245789101123456789101112131415161718192021222324252627282930313233343824445464748495051525362636465666768697034567891011121314151617[[#This Row],[PEMBULATAN]]*O156</f>
        <v>40480</v>
      </c>
    </row>
    <row r="157" spans="1:16" ht="26.25" customHeight="1" x14ac:dyDescent="0.2">
      <c r="A157" s="13"/>
      <c r="B157" s="73"/>
      <c r="C157" s="71" t="s">
        <v>3653</v>
      </c>
      <c r="D157" s="76" t="s">
        <v>56</v>
      </c>
      <c r="E157" s="12">
        <v>44528</v>
      </c>
      <c r="F157" s="74" t="s">
        <v>1971</v>
      </c>
      <c r="G157" s="12">
        <v>44532</v>
      </c>
      <c r="H157" s="75" t="s">
        <v>3065</v>
      </c>
      <c r="I157" s="15">
        <v>52</v>
      </c>
      <c r="J157" s="15">
        <v>30</v>
      </c>
      <c r="K157" s="15">
        <v>22</v>
      </c>
      <c r="L157" s="15">
        <v>4</v>
      </c>
      <c r="M157" s="79">
        <v>8.58</v>
      </c>
      <c r="N157" s="94">
        <v>8.58</v>
      </c>
      <c r="O157" s="63">
        <v>2530</v>
      </c>
      <c r="P157" s="64">
        <f>Table2245789101123456789101112131415161718192021222324252627282930313233343824445464748495051525362636465666768697034567891011121314151617[[#This Row],[PEMBULATAN]]*O157</f>
        <v>21707.4</v>
      </c>
    </row>
    <row r="158" spans="1:16" ht="26.25" customHeight="1" x14ac:dyDescent="0.2">
      <c r="A158" s="13"/>
      <c r="B158" s="73"/>
      <c r="C158" s="71" t="s">
        <v>3654</v>
      </c>
      <c r="D158" s="76" t="s">
        <v>56</v>
      </c>
      <c r="E158" s="12">
        <v>44528</v>
      </c>
      <c r="F158" s="74" t="s">
        <v>1971</v>
      </c>
      <c r="G158" s="12">
        <v>44532</v>
      </c>
      <c r="H158" s="75" t="s">
        <v>3065</v>
      </c>
      <c r="I158" s="15">
        <v>43</v>
      </c>
      <c r="J158" s="15">
        <v>35</v>
      </c>
      <c r="K158" s="15">
        <v>20</v>
      </c>
      <c r="L158" s="15">
        <v>4</v>
      </c>
      <c r="M158" s="79">
        <v>7.5250000000000004</v>
      </c>
      <c r="N158" s="94">
        <v>7.5250000000000004</v>
      </c>
      <c r="O158" s="63">
        <v>2530</v>
      </c>
      <c r="P158" s="64">
        <f>Table2245789101123456789101112131415161718192021222324252627282930313233343824445464748495051525362636465666768697034567891011121314151617[[#This Row],[PEMBULATAN]]*O158</f>
        <v>19038.25</v>
      </c>
    </row>
    <row r="159" spans="1:16" ht="26.25" customHeight="1" x14ac:dyDescent="0.2">
      <c r="A159" s="13"/>
      <c r="B159" s="73"/>
      <c r="C159" s="71" t="s">
        <v>3655</v>
      </c>
      <c r="D159" s="76" t="s">
        <v>56</v>
      </c>
      <c r="E159" s="12">
        <v>44528</v>
      </c>
      <c r="F159" s="74" t="s">
        <v>1971</v>
      </c>
      <c r="G159" s="12">
        <v>44532</v>
      </c>
      <c r="H159" s="75" t="s">
        <v>3065</v>
      </c>
      <c r="I159" s="15">
        <v>80</v>
      </c>
      <c r="J159" s="15">
        <v>64</v>
      </c>
      <c r="K159" s="15">
        <v>17</v>
      </c>
      <c r="L159" s="15">
        <v>3</v>
      </c>
      <c r="M159" s="79">
        <v>21.76</v>
      </c>
      <c r="N159" s="94">
        <v>21.76</v>
      </c>
      <c r="O159" s="63">
        <v>2530</v>
      </c>
      <c r="P159" s="64">
        <f>Table2245789101123456789101112131415161718192021222324252627282930313233343824445464748495051525362636465666768697034567891011121314151617[[#This Row],[PEMBULATAN]]*O159</f>
        <v>55052.800000000003</v>
      </c>
    </row>
    <row r="160" spans="1:16" ht="26.25" customHeight="1" x14ac:dyDescent="0.2">
      <c r="A160" s="13"/>
      <c r="B160" s="73"/>
      <c r="C160" s="71" t="s">
        <v>3656</v>
      </c>
      <c r="D160" s="76" t="s">
        <v>56</v>
      </c>
      <c r="E160" s="12">
        <v>44528</v>
      </c>
      <c r="F160" s="74" t="s">
        <v>1971</v>
      </c>
      <c r="G160" s="12">
        <v>44532</v>
      </c>
      <c r="H160" s="75" t="s">
        <v>3065</v>
      </c>
      <c r="I160" s="15">
        <v>78</v>
      </c>
      <c r="J160" s="15">
        <v>69</v>
      </c>
      <c r="K160" s="15">
        <v>35</v>
      </c>
      <c r="L160" s="15">
        <v>9</v>
      </c>
      <c r="M160" s="79">
        <v>47.092500000000001</v>
      </c>
      <c r="N160" s="94">
        <v>47.092500000000001</v>
      </c>
      <c r="O160" s="63">
        <v>2530</v>
      </c>
      <c r="P160" s="64">
        <f>Table2245789101123456789101112131415161718192021222324252627282930313233343824445464748495051525362636465666768697034567891011121314151617[[#This Row],[PEMBULATAN]]*O160</f>
        <v>119144.02500000001</v>
      </c>
    </row>
    <row r="161" spans="1:16" ht="26.25" customHeight="1" x14ac:dyDescent="0.2">
      <c r="A161" s="13"/>
      <c r="B161" s="73"/>
      <c r="C161" s="71" t="s">
        <v>3657</v>
      </c>
      <c r="D161" s="76" t="s">
        <v>56</v>
      </c>
      <c r="E161" s="12">
        <v>44528</v>
      </c>
      <c r="F161" s="74" t="s">
        <v>1971</v>
      </c>
      <c r="G161" s="12">
        <v>44532</v>
      </c>
      <c r="H161" s="75" t="s">
        <v>3065</v>
      </c>
      <c r="I161" s="15">
        <v>52</v>
      </c>
      <c r="J161" s="15">
        <v>35</v>
      </c>
      <c r="K161" s="15">
        <v>12</v>
      </c>
      <c r="L161" s="15">
        <v>1</v>
      </c>
      <c r="M161" s="79">
        <v>5.46</v>
      </c>
      <c r="N161" s="94">
        <v>6</v>
      </c>
      <c r="O161" s="63">
        <v>2530</v>
      </c>
      <c r="P161" s="64">
        <f>Table2245789101123456789101112131415161718192021222324252627282930313233343824445464748495051525362636465666768697034567891011121314151617[[#This Row],[PEMBULATAN]]*O161</f>
        <v>15180</v>
      </c>
    </row>
    <row r="162" spans="1:16" ht="26.25" customHeight="1" x14ac:dyDescent="0.2">
      <c r="A162" s="13"/>
      <c r="B162" s="73"/>
      <c r="C162" s="71" t="s">
        <v>3658</v>
      </c>
      <c r="D162" s="76" t="s">
        <v>56</v>
      </c>
      <c r="E162" s="12">
        <v>44528</v>
      </c>
      <c r="F162" s="74" t="s">
        <v>1971</v>
      </c>
      <c r="G162" s="12">
        <v>44532</v>
      </c>
      <c r="H162" s="75" t="s">
        <v>3065</v>
      </c>
      <c r="I162" s="15">
        <v>52</v>
      </c>
      <c r="J162" s="15">
        <v>45</v>
      </c>
      <c r="K162" s="15">
        <v>12</v>
      </c>
      <c r="L162" s="15">
        <v>5</v>
      </c>
      <c r="M162" s="79">
        <v>7.02</v>
      </c>
      <c r="N162" s="94">
        <v>7.02</v>
      </c>
      <c r="O162" s="63">
        <v>2530</v>
      </c>
      <c r="P162" s="64">
        <f>Table2245789101123456789101112131415161718192021222324252627282930313233343824445464748495051525362636465666768697034567891011121314151617[[#This Row],[PEMBULATAN]]*O162</f>
        <v>17760.599999999999</v>
      </c>
    </row>
    <row r="163" spans="1:16" ht="26.25" customHeight="1" x14ac:dyDescent="0.2">
      <c r="A163" s="13"/>
      <c r="B163" s="73"/>
      <c r="C163" s="71" t="s">
        <v>3659</v>
      </c>
      <c r="D163" s="76" t="s">
        <v>56</v>
      </c>
      <c r="E163" s="12">
        <v>44528</v>
      </c>
      <c r="F163" s="74" t="s">
        <v>1971</v>
      </c>
      <c r="G163" s="12">
        <v>44532</v>
      </c>
      <c r="H163" s="75" t="s">
        <v>3065</v>
      </c>
      <c r="I163" s="15">
        <v>42</v>
      </c>
      <c r="J163" s="15">
        <v>27</v>
      </c>
      <c r="K163" s="15">
        <v>17</v>
      </c>
      <c r="L163" s="15">
        <v>10</v>
      </c>
      <c r="M163" s="79">
        <v>4.8194999999999997</v>
      </c>
      <c r="N163" s="94">
        <v>10</v>
      </c>
      <c r="O163" s="63">
        <v>2530</v>
      </c>
      <c r="P163" s="64">
        <f>Table2245789101123456789101112131415161718192021222324252627282930313233343824445464748495051525362636465666768697034567891011121314151617[[#This Row],[PEMBULATAN]]*O163</f>
        <v>25300</v>
      </c>
    </row>
    <row r="164" spans="1:16" ht="26.25" customHeight="1" x14ac:dyDescent="0.2">
      <c r="A164" s="13"/>
      <c r="B164" s="73"/>
      <c r="C164" s="71" t="s">
        <v>3660</v>
      </c>
      <c r="D164" s="76" t="s">
        <v>56</v>
      </c>
      <c r="E164" s="12">
        <v>44528</v>
      </c>
      <c r="F164" s="74" t="s">
        <v>1971</v>
      </c>
      <c r="G164" s="12">
        <v>44532</v>
      </c>
      <c r="H164" s="75" t="s">
        <v>3065</v>
      </c>
      <c r="I164" s="15">
        <v>42</v>
      </c>
      <c r="J164" s="15">
        <v>58</v>
      </c>
      <c r="K164" s="15">
        <v>30</v>
      </c>
      <c r="L164" s="15">
        <v>10</v>
      </c>
      <c r="M164" s="79">
        <v>18.27</v>
      </c>
      <c r="N164" s="94">
        <v>18.27</v>
      </c>
      <c r="O164" s="63">
        <v>2530</v>
      </c>
      <c r="P164" s="64">
        <f>Table2245789101123456789101112131415161718192021222324252627282930313233343824445464748495051525362636465666768697034567891011121314151617[[#This Row],[PEMBULATAN]]*O164</f>
        <v>46223.1</v>
      </c>
    </row>
    <row r="165" spans="1:16" ht="26.25" customHeight="1" x14ac:dyDescent="0.2">
      <c r="A165" s="13"/>
      <c r="B165" s="73"/>
      <c r="C165" s="71" t="s">
        <v>3661</v>
      </c>
      <c r="D165" s="76" t="s">
        <v>56</v>
      </c>
      <c r="E165" s="12">
        <v>44528</v>
      </c>
      <c r="F165" s="74" t="s">
        <v>1971</v>
      </c>
      <c r="G165" s="12">
        <v>44532</v>
      </c>
      <c r="H165" s="75" t="s">
        <v>3065</v>
      </c>
      <c r="I165" s="15">
        <v>44</v>
      </c>
      <c r="J165" s="15">
        <v>27</v>
      </c>
      <c r="K165" s="15">
        <v>16</v>
      </c>
      <c r="L165" s="15">
        <v>8</v>
      </c>
      <c r="M165" s="79">
        <v>4.7519999999999998</v>
      </c>
      <c r="N165" s="94">
        <v>8</v>
      </c>
      <c r="O165" s="63">
        <v>2530</v>
      </c>
      <c r="P165" s="64">
        <f>Table2245789101123456789101112131415161718192021222324252627282930313233343824445464748495051525362636465666768697034567891011121314151617[[#This Row],[PEMBULATAN]]*O165</f>
        <v>20240</v>
      </c>
    </row>
    <row r="166" spans="1:16" ht="26.25" customHeight="1" x14ac:dyDescent="0.2">
      <c r="A166" s="13"/>
      <c r="B166" s="73"/>
      <c r="C166" s="71" t="s">
        <v>3662</v>
      </c>
      <c r="D166" s="76" t="s">
        <v>56</v>
      </c>
      <c r="E166" s="12">
        <v>44528</v>
      </c>
      <c r="F166" s="74" t="s">
        <v>1971</v>
      </c>
      <c r="G166" s="12">
        <v>44532</v>
      </c>
      <c r="H166" s="75" t="s">
        <v>3065</v>
      </c>
      <c r="I166" s="15">
        <v>47</v>
      </c>
      <c r="J166" s="15">
        <v>26</v>
      </c>
      <c r="K166" s="15">
        <v>21</v>
      </c>
      <c r="L166" s="15">
        <v>3</v>
      </c>
      <c r="M166" s="79">
        <v>6.4154999999999998</v>
      </c>
      <c r="N166" s="94">
        <v>7</v>
      </c>
      <c r="O166" s="63">
        <v>2530</v>
      </c>
      <c r="P166" s="64">
        <f>Table2245789101123456789101112131415161718192021222324252627282930313233343824445464748495051525362636465666768697034567891011121314151617[[#This Row],[PEMBULATAN]]*O166</f>
        <v>17710</v>
      </c>
    </row>
    <row r="167" spans="1:16" ht="26.25" customHeight="1" x14ac:dyDescent="0.2">
      <c r="A167" s="13"/>
      <c r="B167" s="73"/>
      <c r="C167" s="71" t="s">
        <v>3663</v>
      </c>
      <c r="D167" s="76" t="s">
        <v>56</v>
      </c>
      <c r="E167" s="12">
        <v>44528</v>
      </c>
      <c r="F167" s="74" t="s">
        <v>1971</v>
      </c>
      <c r="G167" s="12">
        <v>44532</v>
      </c>
      <c r="H167" s="75" t="s">
        <v>3065</v>
      </c>
      <c r="I167" s="15">
        <v>55</v>
      </c>
      <c r="J167" s="15">
        <v>43</v>
      </c>
      <c r="K167" s="15">
        <v>21</v>
      </c>
      <c r="L167" s="15">
        <v>6</v>
      </c>
      <c r="M167" s="79">
        <v>12.41625</v>
      </c>
      <c r="N167" s="94">
        <v>13</v>
      </c>
      <c r="O167" s="63">
        <v>2530</v>
      </c>
      <c r="P167" s="64">
        <f>Table2245789101123456789101112131415161718192021222324252627282930313233343824445464748495051525362636465666768697034567891011121314151617[[#This Row],[PEMBULATAN]]*O167</f>
        <v>32890</v>
      </c>
    </row>
    <row r="168" spans="1:16" ht="26.25" customHeight="1" x14ac:dyDescent="0.2">
      <c r="A168" s="13"/>
      <c r="B168" s="73"/>
      <c r="C168" s="71" t="s">
        <v>3664</v>
      </c>
      <c r="D168" s="76" t="s">
        <v>56</v>
      </c>
      <c r="E168" s="12">
        <v>44528</v>
      </c>
      <c r="F168" s="74" t="s">
        <v>1971</v>
      </c>
      <c r="G168" s="12">
        <v>44532</v>
      </c>
      <c r="H168" s="75" t="s">
        <v>3065</v>
      </c>
      <c r="I168" s="15">
        <v>76</v>
      </c>
      <c r="J168" s="15">
        <v>43</v>
      </c>
      <c r="K168" s="15">
        <v>26</v>
      </c>
      <c r="L168" s="15">
        <v>12</v>
      </c>
      <c r="M168" s="79">
        <v>21.242000000000001</v>
      </c>
      <c r="N168" s="94">
        <v>21.242000000000001</v>
      </c>
      <c r="O168" s="63">
        <v>2530</v>
      </c>
      <c r="P168" s="64">
        <f>Table2245789101123456789101112131415161718192021222324252627282930313233343824445464748495051525362636465666768697034567891011121314151617[[#This Row],[PEMBULATAN]]*O168</f>
        <v>53742.26</v>
      </c>
    </row>
    <row r="169" spans="1:16" ht="26.25" customHeight="1" x14ac:dyDescent="0.2">
      <c r="A169" s="13"/>
      <c r="B169" s="73"/>
      <c r="C169" s="71" t="s">
        <v>3665</v>
      </c>
      <c r="D169" s="76" t="s">
        <v>56</v>
      </c>
      <c r="E169" s="12">
        <v>44528</v>
      </c>
      <c r="F169" s="74" t="s">
        <v>1971</v>
      </c>
      <c r="G169" s="12">
        <v>44532</v>
      </c>
      <c r="H169" s="75" t="s">
        <v>3065</v>
      </c>
      <c r="I169" s="15">
        <v>52</v>
      </c>
      <c r="J169" s="15">
        <v>35</v>
      </c>
      <c r="K169" s="15">
        <v>24</v>
      </c>
      <c r="L169" s="15">
        <v>4</v>
      </c>
      <c r="M169" s="79">
        <v>10.92</v>
      </c>
      <c r="N169" s="94">
        <v>10.92</v>
      </c>
      <c r="O169" s="63">
        <v>2530</v>
      </c>
      <c r="P169" s="64">
        <f>Table2245789101123456789101112131415161718192021222324252627282930313233343824445464748495051525362636465666768697034567891011121314151617[[#This Row],[PEMBULATAN]]*O169</f>
        <v>27627.599999999999</v>
      </c>
    </row>
    <row r="170" spans="1:16" ht="26.25" customHeight="1" x14ac:dyDescent="0.2">
      <c r="A170" s="13"/>
      <c r="B170" s="73"/>
      <c r="C170" s="71" t="s">
        <v>3666</v>
      </c>
      <c r="D170" s="76" t="s">
        <v>56</v>
      </c>
      <c r="E170" s="12">
        <v>44528</v>
      </c>
      <c r="F170" s="74" t="s">
        <v>1971</v>
      </c>
      <c r="G170" s="12">
        <v>44532</v>
      </c>
      <c r="H170" s="75" t="s">
        <v>3065</v>
      </c>
      <c r="I170" s="15">
        <v>52</v>
      </c>
      <c r="J170" s="15">
        <v>32</v>
      </c>
      <c r="K170" s="15">
        <v>14</v>
      </c>
      <c r="L170" s="15">
        <v>4</v>
      </c>
      <c r="M170" s="79">
        <v>5.8239999999999998</v>
      </c>
      <c r="N170" s="94">
        <v>5.8239999999999998</v>
      </c>
      <c r="O170" s="63">
        <v>2530</v>
      </c>
      <c r="P170" s="64">
        <f>Table2245789101123456789101112131415161718192021222324252627282930313233343824445464748495051525362636465666768697034567891011121314151617[[#This Row],[PEMBULATAN]]*O170</f>
        <v>14734.72</v>
      </c>
    </row>
    <row r="171" spans="1:16" ht="26.25" customHeight="1" x14ac:dyDescent="0.2">
      <c r="A171" s="13"/>
      <c r="B171" s="73"/>
      <c r="C171" s="71" t="s">
        <v>3667</v>
      </c>
      <c r="D171" s="76" t="s">
        <v>56</v>
      </c>
      <c r="E171" s="12">
        <v>44528</v>
      </c>
      <c r="F171" s="74" t="s">
        <v>1971</v>
      </c>
      <c r="G171" s="12">
        <v>44532</v>
      </c>
      <c r="H171" s="75" t="s">
        <v>3065</v>
      </c>
      <c r="I171" s="15">
        <v>80</v>
      </c>
      <c r="J171" s="15">
        <v>48</v>
      </c>
      <c r="K171" s="15">
        <v>10</v>
      </c>
      <c r="L171" s="15">
        <v>7</v>
      </c>
      <c r="M171" s="79">
        <v>9.6</v>
      </c>
      <c r="N171" s="94">
        <v>9.6</v>
      </c>
      <c r="O171" s="63">
        <v>2530</v>
      </c>
      <c r="P171" s="64">
        <f>Table2245789101123456789101112131415161718192021222324252627282930313233343824445464748495051525362636465666768697034567891011121314151617[[#This Row],[PEMBULATAN]]*O171</f>
        <v>24288</v>
      </c>
    </row>
    <row r="172" spans="1:16" ht="26.25" customHeight="1" x14ac:dyDescent="0.2">
      <c r="A172" s="13"/>
      <c r="B172" s="73"/>
      <c r="C172" s="71" t="s">
        <v>3668</v>
      </c>
      <c r="D172" s="76" t="s">
        <v>56</v>
      </c>
      <c r="E172" s="12">
        <v>44528</v>
      </c>
      <c r="F172" s="74" t="s">
        <v>1971</v>
      </c>
      <c r="G172" s="12">
        <v>44532</v>
      </c>
      <c r="H172" s="75" t="s">
        <v>3065</v>
      </c>
      <c r="I172" s="15">
        <v>111</v>
      </c>
      <c r="J172" s="15">
        <v>17</v>
      </c>
      <c r="K172" s="15">
        <v>10</v>
      </c>
      <c r="L172" s="15">
        <v>1</v>
      </c>
      <c r="M172" s="79">
        <v>4.7175000000000002</v>
      </c>
      <c r="N172" s="94">
        <v>4.7175000000000002</v>
      </c>
      <c r="O172" s="63">
        <v>2530</v>
      </c>
      <c r="P172" s="64">
        <f>Table2245789101123456789101112131415161718192021222324252627282930313233343824445464748495051525362636465666768697034567891011121314151617[[#This Row],[PEMBULATAN]]*O172</f>
        <v>11935.275000000001</v>
      </c>
    </row>
    <row r="173" spans="1:16" ht="26.25" customHeight="1" x14ac:dyDescent="0.2">
      <c r="A173" s="13"/>
      <c r="B173" s="73"/>
      <c r="C173" s="71" t="s">
        <v>3669</v>
      </c>
      <c r="D173" s="76" t="s">
        <v>56</v>
      </c>
      <c r="E173" s="12">
        <v>44528</v>
      </c>
      <c r="F173" s="74" t="s">
        <v>1971</v>
      </c>
      <c r="G173" s="12">
        <v>44532</v>
      </c>
      <c r="H173" s="75" t="s">
        <v>3065</v>
      </c>
      <c r="I173" s="15">
        <v>58</v>
      </c>
      <c r="J173" s="15">
        <v>40</v>
      </c>
      <c r="K173" s="15">
        <v>32</v>
      </c>
      <c r="L173" s="15">
        <v>7</v>
      </c>
      <c r="M173" s="79">
        <v>18.559999999999999</v>
      </c>
      <c r="N173" s="94">
        <v>18.559999999999999</v>
      </c>
      <c r="O173" s="63">
        <v>2530</v>
      </c>
      <c r="P173" s="64">
        <f>Table2245789101123456789101112131415161718192021222324252627282930313233343824445464748495051525362636465666768697034567891011121314151617[[#This Row],[PEMBULATAN]]*O173</f>
        <v>46956.799999999996</v>
      </c>
    </row>
    <row r="174" spans="1:16" ht="26.25" customHeight="1" x14ac:dyDescent="0.2">
      <c r="A174" s="13"/>
      <c r="B174" s="73"/>
      <c r="C174" s="71" t="s">
        <v>3670</v>
      </c>
      <c r="D174" s="76" t="s">
        <v>56</v>
      </c>
      <c r="E174" s="12">
        <v>44528</v>
      </c>
      <c r="F174" s="74" t="s">
        <v>1971</v>
      </c>
      <c r="G174" s="12">
        <v>44532</v>
      </c>
      <c r="H174" s="75" t="s">
        <v>3065</v>
      </c>
      <c r="I174" s="15">
        <v>94</v>
      </c>
      <c r="J174" s="15">
        <v>52</v>
      </c>
      <c r="K174" s="15">
        <v>28</v>
      </c>
      <c r="L174" s="15">
        <v>17</v>
      </c>
      <c r="M174" s="79">
        <v>34.216000000000001</v>
      </c>
      <c r="N174" s="94">
        <v>34.216000000000001</v>
      </c>
      <c r="O174" s="63">
        <v>2530</v>
      </c>
      <c r="P174" s="64">
        <f>Table2245789101123456789101112131415161718192021222324252627282930313233343824445464748495051525362636465666768697034567891011121314151617[[#This Row],[PEMBULATAN]]*O174</f>
        <v>86566.48</v>
      </c>
    </row>
    <row r="175" spans="1:16" ht="26.25" customHeight="1" x14ac:dyDescent="0.2">
      <c r="A175" s="13"/>
      <c r="B175" s="73"/>
      <c r="C175" s="71" t="s">
        <v>3671</v>
      </c>
      <c r="D175" s="76" t="s">
        <v>56</v>
      </c>
      <c r="E175" s="12">
        <v>44528</v>
      </c>
      <c r="F175" s="74" t="s">
        <v>1971</v>
      </c>
      <c r="G175" s="12">
        <v>44532</v>
      </c>
      <c r="H175" s="75" t="s">
        <v>3065</v>
      </c>
      <c r="I175" s="15">
        <v>107</v>
      </c>
      <c r="J175" s="15">
        <v>60</v>
      </c>
      <c r="K175" s="15">
        <v>32</v>
      </c>
      <c r="L175" s="15">
        <v>13</v>
      </c>
      <c r="M175" s="79">
        <v>51.36</v>
      </c>
      <c r="N175" s="94">
        <v>52</v>
      </c>
      <c r="O175" s="63">
        <v>2530</v>
      </c>
      <c r="P175" s="64">
        <f>Table2245789101123456789101112131415161718192021222324252627282930313233343824445464748495051525362636465666768697034567891011121314151617[[#This Row],[PEMBULATAN]]*O175</f>
        <v>131560</v>
      </c>
    </row>
    <row r="176" spans="1:16" ht="26.25" customHeight="1" x14ac:dyDescent="0.2">
      <c r="A176" s="13"/>
      <c r="B176" s="73"/>
      <c r="C176" s="71" t="s">
        <v>3672</v>
      </c>
      <c r="D176" s="76" t="s">
        <v>56</v>
      </c>
      <c r="E176" s="12">
        <v>44528</v>
      </c>
      <c r="F176" s="74" t="s">
        <v>1971</v>
      </c>
      <c r="G176" s="12">
        <v>44532</v>
      </c>
      <c r="H176" s="75" t="s">
        <v>3065</v>
      </c>
      <c r="I176" s="15">
        <v>55</v>
      </c>
      <c r="J176" s="15">
        <v>41</v>
      </c>
      <c r="K176" s="15">
        <v>14</v>
      </c>
      <c r="L176" s="15">
        <v>8</v>
      </c>
      <c r="M176" s="79">
        <v>7.8925000000000001</v>
      </c>
      <c r="N176" s="94">
        <v>8</v>
      </c>
      <c r="O176" s="63">
        <v>2530</v>
      </c>
      <c r="P176" s="64">
        <f>Table2245789101123456789101112131415161718192021222324252627282930313233343824445464748495051525362636465666768697034567891011121314151617[[#This Row],[PEMBULATAN]]*O176</f>
        <v>20240</v>
      </c>
    </row>
    <row r="177" spans="1:16" ht="26.25" customHeight="1" x14ac:dyDescent="0.2">
      <c r="A177" s="13"/>
      <c r="B177" s="73"/>
      <c r="C177" s="71" t="s">
        <v>3673</v>
      </c>
      <c r="D177" s="76" t="s">
        <v>56</v>
      </c>
      <c r="E177" s="12">
        <v>44528</v>
      </c>
      <c r="F177" s="74" t="s">
        <v>1971</v>
      </c>
      <c r="G177" s="12">
        <v>44532</v>
      </c>
      <c r="H177" s="75" t="s">
        <v>3065</v>
      </c>
      <c r="I177" s="15">
        <v>53</v>
      </c>
      <c r="J177" s="15">
        <v>48</v>
      </c>
      <c r="K177" s="15">
        <v>42</v>
      </c>
      <c r="L177" s="15">
        <v>15</v>
      </c>
      <c r="M177" s="79">
        <v>26.712</v>
      </c>
      <c r="N177" s="94">
        <v>26.712</v>
      </c>
      <c r="O177" s="63">
        <v>2530</v>
      </c>
      <c r="P177" s="64">
        <f>Table2245789101123456789101112131415161718192021222324252627282930313233343824445464748495051525362636465666768697034567891011121314151617[[#This Row],[PEMBULATAN]]*O177</f>
        <v>67581.36</v>
      </c>
    </row>
    <row r="178" spans="1:16" ht="26.25" customHeight="1" x14ac:dyDescent="0.2">
      <c r="A178" s="13"/>
      <c r="B178" s="73"/>
      <c r="C178" s="71" t="s">
        <v>3674</v>
      </c>
      <c r="D178" s="76" t="s">
        <v>56</v>
      </c>
      <c r="E178" s="12">
        <v>44528</v>
      </c>
      <c r="F178" s="74" t="s">
        <v>1971</v>
      </c>
      <c r="G178" s="12">
        <v>44532</v>
      </c>
      <c r="H178" s="75" t="s">
        <v>3065</v>
      </c>
      <c r="I178" s="15">
        <v>60</v>
      </c>
      <c r="J178" s="15">
        <v>32</v>
      </c>
      <c r="K178" s="15">
        <v>16</v>
      </c>
      <c r="L178" s="15">
        <v>2</v>
      </c>
      <c r="M178" s="79">
        <v>7.68</v>
      </c>
      <c r="N178" s="94">
        <v>7.68</v>
      </c>
      <c r="O178" s="63">
        <v>2530</v>
      </c>
      <c r="P178" s="64">
        <f>Table2245789101123456789101112131415161718192021222324252627282930313233343824445464748495051525362636465666768697034567891011121314151617[[#This Row],[PEMBULATAN]]*O178</f>
        <v>19430.399999999998</v>
      </c>
    </row>
    <row r="179" spans="1:16" ht="26.25" customHeight="1" x14ac:dyDescent="0.2">
      <c r="A179" s="13"/>
      <c r="B179" s="73"/>
      <c r="C179" s="71" t="s">
        <v>3675</v>
      </c>
      <c r="D179" s="76" t="s">
        <v>56</v>
      </c>
      <c r="E179" s="12">
        <v>44528</v>
      </c>
      <c r="F179" s="74" t="s">
        <v>1971</v>
      </c>
      <c r="G179" s="12">
        <v>44532</v>
      </c>
      <c r="H179" s="75" t="s">
        <v>3065</v>
      </c>
      <c r="I179" s="15">
        <v>40</v>
      </c>
      <c r="J179" s="15">
        <v>26</v>
      </c>
      <c r="K179" s="15">
        <v>28</v>
      </c>
      <c r="L179" s="15">
        <v>3</v>
      </c>
      <c r="M179" s="79">
        <v>7.28</v>
      </c>
      <c r="N179" s="94">
        <v>7.28</v>
      </c>
      <c r="O179" s="63">
        <v>2530</v>
      </c>
      <c r="P179" s="64">
        <f>Table2245789101123456789101112131415161718192021222324252627282930313233343824445464748495051525362636465666768697034567891011121314151617[[#This Row],[PEMBULATAN]]*O179</f>
        <v>18418.400000000001</v>
      </c>
    </row>
    <row r="180" spans="1:16" ht="26.25" customHeight="1" x14ac:dyDescent="0.2">
      <c r="A180" s="13"/>
      <c r="B180" s="73"/>
      <c r="C180" s="71" t="s">
        <v>3676</v>
      </c>
      <c r="D180" s="76" t="s">
        <v>56</v>
      </c>
      <c r="E180" s="12">
        <v>44528</v>
      </c>
      <c r="F180" s="74" t="s">
        <v>1971</v>
      </c>
      <c r="G180" s="12">
        <v>44532</v>
      </c>
      <c r="H180" s="75" t="s">
        <v>3065</v>
      </c>
      <c r="I180" s="15">
        <v>114</v>
      </c>
      <c r="J180" s="15">
        <v>37</v>
      </c>
      <c r="K180" s="15">
        <v>7</v>
      </c>
      <c r="L180" s="15">
        <v>6</v>
      </c>
      <c r="M180" s="79">
        <v>7.3815</v>
      </c>
      <c r="N180" s="94">
        <v>8</v>
      </c>
      <c r="O180" s="63">
        <v>2530</v>
      </c>
      <c r="P180" s="64">
        <f>Table2245789101123456789101112131415161718192021222324252627282930313233343824445464748495051525362636465666768697034567891011121314151617[[#This Row],[PEMBULATAN]]*O180</f>
        <v>20240</v>
      </c>
    </row>
    <row r="181" spans="1:16" ht="26.25" customHeight="1" x14ac:dyDescent="0.2">
      <c r="A181" s="13"/>
      <c r="B181" s="73"/>
      <c r="C181" s="71" t="s">
        <v>3677</v>
      </c>
      <c r="D181" s="76" t="s">
        <v>56</v>
      </c>
      <c r="E181" s="12">
        <v>44528</v>
      </c>
      <c r="F181" s="74" t="s">
        <v>1971</v>
      </c>
      <c r="G181" s="12">
        <v>44532</v>
      </c>
      <c r="H181" s="75" t="s">
        <v>3065</v>
      </c>
      <c r="I181" s="15">
        <v>38</v>
      </c>
      <c r="J181" s="15">
        <v>38</v>
      </c>
      <c r="K181" s="15">
        <v>16</v>
      </c>
      <c r="L181" s="15">
        <v>1</v>
      </c>
      <c r="M181" s="79">
        <v>5.7759999999999998</v>
      </c>
      <c r="N181" s="94">
        <v>5.7759999999999998</v>
      </c>
      <c r="O181" s="63">
        <v>2530</v>
      </c>
      <c r="P181" s="64">
        <f>Table2245789101123456789101112131415161718192021222324252627282930313233343824445464748495051525362636465666768697034567891011121314151617[[#This Row],[PEMBULATAN]]*O181</f>
        <v>14613.279999999999</v>
      </c>
    </row>
    <row r="182" spans="1:16" ht="26.25" customHeight="1" x14ac:dyDescent="0.2">
      <c r="A182" s="13"/>
      <c r="B182" s="73"/>
      <c r="C182" s="71" t="s">
        <v>3678</v>
      </c>
      <c r="D182" s="76" t="s">
        <v>56</v>
      </c>
      <c r="E182" s="12">
        <v>44528</v>
      </c>
      <c r="F182" s="74" t="s">
        <v>1971</v>
      </c>
      <c r="G182" s="12">
        <v>44532</v>
      </c>
      <c r="H182" s="75" t="s">
        <v>3065</v>
      </c>
      <c r="I182" s="15">
        <v>47</v>
      </c>
      <c r="J182" s="15">
        <v>38</v>
      </c>
      <c r="K182" s="15">
        <v>22</v>
      </c>
      <c r="L182" s="15">
        <v>4</v>
      </c>
      <c r="M182" s="79">
        <v>9.8230000000000004</v>
      </c>
      <c r="N182" s="94">
        <v>9.8230000000000004</v>
      </c>
      <c r="O182" s="63">
        <v>2530</v>
      </c>
      <c r="P182" s="64">
        <f>Table2245789101123456789101112131415161718192021222324252627282930313233343824445464748495051525362636465666768697034567891011121314151617[[#This Row],[PEMBULATAN]]*O182</f>
        <v>24852.190000000002</v>
      </c>
    </row>
    <row r="183" spans="1:16" ht="26.25" customHeight="1" x14ac:dyDescent="0.2">
      <c r="A183" s="13"/>
      <c r="B183" s="73"/>
      <c r="C183" s="71" t="s">
        <v>3679</v>
      </c>
      <c r="D183" s="76" t="s">
        <v>56</v>
      </c>
      <c r="E183" s="12">
        <v>44528</v>
      </c>
      <c r="F183" s="74" t="s">
        <v>1971</v>
      </c>
      <c r="G183" s="12">
        <v>44532</v>
      </c>
      <c r="H183" s="75" t="s">
        <v>3065</v>
      </c>
      <c r="I183" s="15">
        <v>96</v>
      </c>
      <c r="J183" s="15">
        <v>47</v>
      </c>
      <c r="K183" s="15">
        <v>26</v>
      </c>
      <c r="L183" s="15">
        <v>10</v>
      </c>
      <c r="M183" s="79">
        <v>29.327999999999999</v>
      </c>
      <c r="N183" s="94">
        <v>30</v>
      </c>
      <c r="O183" s="63">
        <v>2530</v>
      </c>
      <c r="P183" s="64">
        <f>Table2245789101123456789101112131415161718192021222324252627282930313233343824445464748495051525362636465666768697034567891011121314151617[[#This Row],[PEMBULATAN]]*O183</f>
        <v>75900</v>
      </c>
    </row>
    <row r="184" spans="1:16" ht="26.25" customHeight="1" x14ac:dyDescent="0.2">
      <c r="A184" s="13"/>
      <c r="B184" s="73"/>
      <c r="C184" s="71" t="s">
        <v>3680</v>
      </c>
      <c r="D184" s="76" t="s">
        <v>56</v>
      </c>
      <c r="E184" s="12">
        <v>44528</v>
      </c>
      <c r="F184" s="74" t="s">
        <v>1971</v>
      </c>
      <c r="G184" s="12">
        <v>44532</v>
      </c>
      <c r="H184" s="75" t="s">
        <v>3065</v>
      </c>
      <c r="I184" s="15">
        <v>35</v>
      </c>
      <c r="J184" s="15">
        <v>25</v>
      </c>
      <c r="K184" s="15">
        <v>18</v>
      </c>
      <c r="L184" s="15">
        <v>8</v>
      </c>
      <c r="M184" s="79">
        <v>3.9375</v>
      </c>
      <c r="N184" s="94">
        <v>8</v>
      </c>
      <c r="O184" s="63">
        <v>2530</v>
      </c>
      <c r="P184" s="64">
        <f>Table2245789101123456789101112131415161718192021222324252627282930313233343824445464748495051525362636465666768697034567891011121314151617[[#This Row],[PEMBULATAN]]*O184</f>
        <v>20240</v>
      </c>
    </row>
    <row r="185" spans="1:16" ht="26.25" customHeight="1" x14ac:dyDescent="0.2">
      <c r="A185" s="13"/>
      <c r="B185" s="73"/>
      <c r="C185" s="71" t="s">
        <v>3681</v>
      </c>
      <c r="D185" s="76" t="s">
        <v>56</v>
      </c>
      <c r="E185" s="12">
        <v>44528</v>
      </c>
      <c r="F185" s="74" t="s">
        <v>1971</v>
      </c>
      <c r="G185" s="12">
        <v>44532</v>
      </c>
      <c r="H185" s="75" t="s">
        <v>3065</v>
      </c>
      <c r="I185" s="15">
        <v>64</v>
      </c>
      <c r="J185" s="15">
        <v>33</v>
      </c>
      <c r="K185" s="15">
        <v>25</v>
      </c>
      <c r="L185" s="15">
        <v>14</v>
      </c>
      <c r="M185" s="79">
        <v>13.2</v>
      </c>
      <c r="N185" s="94">
        <v>14</v>
      </c>
      <c r="O185" s="63">
        <v>2530</v>
      </c>
      <c r="P185" s="64">
        <f>Table2245789101123456789101112131415161718192021222324252627282930313233343824445464748495051525362636465666768697034567891011121314151617[[#This Row],[PEMBULATAN]]*O185</f>
        <v>35420</v>
      </c>
    </row>
    <row r="186" spans="1:16" ht="26.25" customHeight="1" x14ac:dyDescent="0.2">
      <c r="A186" s="13"/>
      <c r="B186" s="73"/>
      <c r="C186" s="71" t="s">
        <v>3682</v>
      </c>
      <c r="D186" s="76" t="s">
        <v>56</v>
      </c>
      <c r="E186" s="12">
        <v>44528</v>
      </c>
      <c r="F186" s="74" t="s">
        <v>1971</v>
      </c>
      <c r="G186" s="12">
        <v>44532</v>
      </c>
      <c r="H186" s="75" t="s">
        <v>3065</v>
      </c>
      <c r="I186" s="15">
        <v>60</v>
      </c>
      <c r="J186" s="15">
        <v>57</v>
      </c>
      <c r="K186" s="15">
        <v>26</v>
      </c>
      <c r="L186" s="15">
        <v>6</v>
      </c>
      <c r="M186" s="79">
        <v>22.23</v>
      </c>
      <c r="N186" s="94">
        <v>22.23</v>
      </c>
      <c r="O186" s="63">
        <v>2530</v>
      </c>
      <c r="P186" s="64">
        <f>Table2245789101123456789101112131415161718192021222324252627282930313233343824445464748495051525362636465666768697034567891011121314151617[[#This Row],[PEMBULATAN]]*O186</f>
        <v>56241.9</v>
      </c>
    </row>
    <row r="187" spans="1:16" ht="26.25" customHeight="1" x14ac:dyDescent="0.2">
      <c r="A187" s="13"/>
      <c r="B187" s="73"/>
      <c r="C187" s="71" t="s">
        <v>3683</v>
      </c>
      <c r="D187" s="76" t="s">
        <v>56</v>
      </c>
      <c r="E187" s="12">
        <v>44528</v>
      </c>
      <c r="F187" s="74" t="s">
        <v>1971</v>
      </c>
      <c r="G187" s="12">
        <v>44532</v>
      </c>
      <c r="H187" s="75" t="s">
        <v>3065</v>
      </c>
      <c r="I187" s="15">
        <v>85</v>
      </c>
      <c r="J187" s="15">
        <v>64</v>
      </c>
      <c r="K187" s="15">
        <v>25</v>
      </c>
      <c r="L187" s="15">
        <v>5</v>
      </c>
      <c r="M187" s="79">
        <v>34</v>
      </c>
      <c r="N187" s="94">
        <v>34</v>
      </c>
      <c r="O187" s="63">
        <v>2530</v>
      </c>
      <c r="P187" s="64">
        <f>Table2245789101123456789101112131415161718192021222324252627282930313233343824445464748495051525362636465666768697034567891011121314151617[[#This Row],[PEMBULATAN]]*O187</f>
        <v>86020</v>
      </c>
    </row>
    <row r="188" spans="1:16" ht="26.25" customHeight="1" x14ac:dyDescent="0.2">
      <c r="A188" s="13"/>
      <c r="B188" s="73"/>
      <c r="C188" s="71" t="s">
        <v>3684</v>
      </c>
      <c r="D188" s="76" t="s">
        <v>56</v>
      </c>
      <c r="E188" s="12">
        <v>44528</v>
      </c>
      <c r="F188" s="74" t="s">
        <v>1971</v>
      </c>
      <c r="G188" s="12">
        <v>44532</v>
      </c>
      <c r="H188" s="75" t="s">
        <v>3065</v>
      </c>
      <c r="I188" s="15">
        <v>56</v>
      </c>
      <c r="J188" s="15">
        <v>38</v>
      </c>
      <c r="K188" s="15">
        <v>38</v>
      </c>
      <c r="L188" s="15">
        <v>9</v>
      </c>
      <c r="M188" s="79">
        <v>20.216000000000001</v>
      </c>
      <c r="N188" s="94">
        <v>20.216000000000001</v>
      </c>
      <c r="O188" s="63">
        <v>2530</v>
      </c>
      <c r="P188" s="64">
        <f>Table2245789101123456789101112131415161718192021222324252627282930313233343824445464748495051525362636465666768697034567891011121314151617[[#This Row],[PEMBULATAN]]*O188</f>
        <v>51146.48</v>
      </c>
    </row>
    <row r="189" spans="1:16" ht="26.25" customHeight="1" x14ac:dyDescent="0.2">
      <c r="A189" s="13"/>
      <c r="B189" s="73"/>
      <c r="C189" s="71" t="s">
        <v>3685</v>
      </c>
      <c r="D189" s="76" t="s">
        <v>56</v>
      </c>
      <c r="E189" s="12">
        <v>44528</v>
      </c>
      <c r="F189" s="74" t="s">
        <v>1971</v>
      </c>
      <c r="G189" s="12">
        <v>44532</v>
      </c>
      <c r="H189" s="75" t="s">
        <v>3065</v>
      </c>
      <c r="I189" s="15">
        <v>70</v>
      </c>
      <c r="J189" s="15">
        <v>64</v>
      </c>
      <c r="K189" s="15">
        <v>32</v>
      </c>
      <c r="L189" s="15">
        <v>6</v>
      </c>
      <c r="M189" s="79">
        <v>35.840000000000003</v>
      </c>
      <c r="N189" s="94">
        <v>35.840000000000003</v>
      </c>
      <c r="O189" s="63">
        <v>2530</v>
      </c>
      <c r="P189" s="64">
        <f>Table2245789101123456789101112131415161718192021222324252627282930313233343824445464748495051525362636465666768697034567891011121314151617[[#This Row],[PEMBULATAN]]*O189</f>
        <v>90675.200000000012</v>
      </c>
    </row>
    <row r="190" spans="1:16" ht="26.25" customHeight="1" x14ac:dyDescent="0.2">
      <c r="A190" s="13"/>
      <c r="B190" s="73"/>
      <c r="C190" s="71" t="s">
        <v>3686</v>
      </c>
      <c r="D190" s="76" t="s">
        <v>56</v>
      </c>
      <c r="E190" s="12">
        <v>44528</v>
      </c>
      <c r="F190" s="74" t="s">
        <v>1971</v>
      </c>
      <c r="G190" s="12">
        <v>44532</v>
      </c>
      <c r="H190" s="75" t="s">
        <v>3065</v>
      </c>
      <c r="I190" s="15">
        <v>72</v>
      </c>
      <c r="J190" s="15">
        <v>35</v>
      </c>
      <c r="K190" s="15">
        <v>17</v>
      </c>
      <c r="L190" s="15">
        <v>5</v>
      </c>
      <c r="M190" s="79">
        <v>10.71</v>
      </c>
      <c r="N190" s="94">
        <v>10.71</v>
      </c>
      <c r="O190" s="63">
        <v>2530</v>
      </c>
      <c r="P190" s="64">
        <f>Table2245789101123456789101112131415161718192021222324252627282930313233343824445464748495051525362636465666768697034567891011121314151617[[#This Row],[PEMBULATAN]]*O190</f>
        <v>27096.300000000003</v>
      </c>
    </row>
    <row r="191" spans="1:16" ht="26.25" customHeight="1" x14ac:dyDescent="0.2">
      <c r="A191" s="13"/>
      <c r="B191" s="73"/>
      <c r="C191" s="71" t="s">
        <v>3687</v>
      </c>
      <c r="D191" s="76" t="s">
        <v>56</v>
      </c>
      <c r="E191" s="12">
        <v>44528</v>
      </c>
      <c r="F191" s="74" t="s">
        <v>1971</v>
      </c>
      <c r="G191" s="12">
        <v>44532</v>
      </c>
      <c r="H191" s="75" t="s">
        <v>3065</v>
      </c>
      <c r="I191" s="15">
        <v>52</v>
      </c>
      <c r="J191" s="15">
        <v>36</v>
      </c>
      <c r="K191" s="15">
        <v>22</v>
      </c>
      <c r="L191" s="15">
        <v>1</v>
      </c>
      <c r="M191" s="79">
        <v>10.295999999999999</v>
      </c>
      <c r="N191" s="94">
        <v>11</v>
      </c>
      <c r="O191" s="63">
        <v>2530</v>
      </c>
      <c r="P191" s="64">
        <f>Table2245789101123456789101112131415161718192021222324252627282930313233343824445464748495051525362636465666768697034567891011121314151617[[#This Row],[PEMBULATAN]]*O191</f>
        <v>27830</v>
      </c>
    </row>
    <row r="192" spans="1:16" ht="26.25" customHeight="1" x14ac:dyDescent="0.2">
      <c r="A192" s="13"/>
      <c r="B192" s="73"/>
      <c r="C192" s="71" t="s">
        <v>3688</v>
      </c>
      <c r="D192" s="76" t="s">
        <v>56</v>
      </c>
      <c r="E192" s="12">
        <v>44528</v>
      </c>
      <c r="F192" s="74" t="s">
        <v>1971</v>
      </c>
      <c r="G192" s="12">
        <v>44532</v>
      </c>
      <c r="H192" s="75" t="s">
        <v>3065</v>
      </c>
      <c r="I192" s="15">
        <v>80</v>
      </c>
      <c r="J192" s="15">
        <v>64</v>
      </c>
      <c r="K192" s="15">
        <v>22</v>
      </c>
      <c r="L192" s="15">
        <v>2</v>
      </c>
      <c r="M192" s="79">
        <v>28.16</v>
      </c>
      <c r="N192" s="94">
        <v>28.16</v>
      </c>
      <c r="O192" s="63">
        <v>2530</v>
      </c>
      <c r="P192" s="64">
        <f>Table2245789101123456789101112131415161718192021222324252627282930313233343824445464748495051525362636465666768697034567891011121314151617[[#This Row],[PEMBULATAN]]*O192</f>
        <v>71244.800000000003</v>
      </c>
    </row>
    <row r="193" spans="1:16" ht="26.25" customHeight="1" x14ac:dyDescent="0.2">
      <c r="A193" s="13"/>
      <c r="B193" s="73"/>
      <c r="C193" s="71" t="s">
        <v>3689</v>
      </c>
      <c r="D193" s="76" t="s">
        <v>56</v>
      </c>
      <c r="E193" s="12">
        <v>44528</v>
      </c>
      <c r="F193" s="74" t="s">
        <v>1971</v>
      </c>
      <c r="G193" s="12">
        <v>44532</v>
      </c>
      <c r="H193" s="75" t="s">
        <v>3065</v>
      </c>
      <c r="I193" s="15">
        <v>77</v>
      </c>
      <c r="J193" s="15">
        <v>60</v>
      </c>
      <c r="K193" s="15">
        <v>34</v>
      </c>
      <c r="L193" s="15">
        <v>10</v>
      </c>
      <c r="M193" s="79">
        <v>39.270000000000003</v>
      </c>
      <c r="N193" s="94">
        <v>39.270000000000003</v>
      </c>
      <c r="O193" s="63">
        <v>2530</v>
      </c>
      <c r="P193" s="64">
        <f>Table2245789101123456789101112131415161718192021222324252627282930313233343824445464748495051525362636465666768697034567891011121314151617[[#This Row],[PEMBULATAN]]*O193</f>
        <v>99353.1</v>
      </c>
    </row>
    <row r="194" spans="1:16" ht="26.25" customHeight="1" x14ac:dyDescent="0.2">
      <c r="A194" s="13"/>
      <c r="B194" s="73"/>
      <c r="C194" s="71" t="s">
        <v>3690</v>
      </c>
      <c r="D194" s="76" t="s">
        <v>56</v>
      </c>
      <c r="E194" s="12">
        <v>44528</v>
      </c>
      <c r="F194" s="74" t="s">
        <v>1971</v>
      </c>
      <c r="G194" s="12">
        <v>44532</v>
      </c>
      <c r="H194" s="75" t="s">
        <v>3065</v>
      </c>
      <c r="I194" s="15">
        <v>80</v>
      </c>
      <c r="J194" s="15">
        <v>52</v>
      </c>
      <c r="K194" s="15">
        <v>32</v>
      </c>
      <c r="L194" s="15">
        <v>6</v>
      </c>
      <c r="M194" s="79">
        <v>33.28</v>
      </c>
      <c r="N194" s="94">
        <v>33.28</v>
      </c>
      <c r="O194" s="63">
        <v>2530</v>
      </c>
      <c r="P194" s="64">
        <f>Table2245789101123456789101112131415161718192021222324252627282930313233343824445464748495051525362636465666768697034567891011121314151617[[#This Row],[PEMBULATAN]]*O194</f>
        <v>84198.400000000009</v>
      </c>
    </row>
    <row r="195" spans="1:16" ht="26.25" customHeight="1" x14ac:dyDescent="0.2">
      <c r="A195" s="13"/>
      <c r="B195" s="73"/>
      <c r="C195" s="71" t="s">
        <v>3691</v>
      </c>
      <c r="D195" s="76" t="s">
        <v>56</v>
      </c>
      <c r="E195" s="12">
        <v>44528</v>
      </c>
      <c r="F195" s="74" t="s">
        <v>1971</v>
      </c>
      <c r="G195" s="12">
        <v>44532</v>
      </c>
      <c r="H195" s="75" t="s">
        <v>3065</v>
      </c>
      <c r="I195" s="15">
        <v>80</v>
      </c>
      <c r="J195" s="15">
        <v>56</v>
      </c>
      <c r="K195" s="15">
        <v>34</v>
      </c>
      <c r="L195" s="15">
        <v>5</v>
      </c>
      <c r="M195" s="79">
        <v>38.08</v>
      </c>
      <c r="N195" s="94">
        <v>38.08</v>
      </c>
      <c r="O195" s="63">
        <v>2530</v>
      </c>
      <c r="P195" s="64">
        <f>Table2245789101123456789101112131415161718192021222324252627282930313233343824445464748495051525362636465666768697034567891011121314151617[[#This Row],[PEMBULATAN]]*O195</f>
        <v>96342.399999999994</v>
      </c>
    </row>
    <row r="196" spans="1:16" ht="26.25" customHeight="1" x14ac:dyDescent="0.2">
      <c r="A196" s="13"/>
      <c r="B196" s="73"/>
      <c r="C196" s="71" t="s">
        <v>3692</v>
      </c>
      <c r="D196" s="76" t="s">
        <v>56</v>
      </c>
      <c r="E196" s="12">
        <v>44528</v>
      </c>
      <c r="F196" s="74" t="s">
        <v>1971</v>
      </c>
      <c r="G196" s="12">
        <v>44532</v>
      </c>
      <c r="H196" s="75" t="s">
        <v>3065</v>
      </c>
      <c r="I196" s="15">
        <v>27</v>
      </c>
      <c r="J196" s="15">
        <v>27</v>
      </c>
      <c r="K196" s="15">
        <v>18</v>
      </c>
      <c r="L196" s="15">
        <v>1</v>
      </c>
      <c r="M196" s="79">
        <v>3.2805</v>
      </c>
      <c r="N196" s="94">
        <v>3.2805</v>
      </c>
      <c r="O196" s="63">
        <v>2530</v>
      </c>
      <c r="P196" s="64">
        <f>Table2245789101123456789101112131415161718192021222324252627282930313233343824445464748495051525362636465666768697034567891011121314151617[[#This Row],[PEMBULATAN]]*O196</f>
        <v>8299.6649999999991</v>
      </c>
    </row>
    <row r="197" spans="1:16" ht="26.25" customHeight="1" x14ac:dyDescent="0.2">
      <c r="A197" s="13"/>
      <c r="B197" s="73"/>
      <c r="C197" s="71" t="s">
        <v>3693</v>
      </c>
      <c r="D197" s="76" t="s">
        <v>56</v>
      </c>
      <c r="E197" s="12">
        <v>44528</v>
      </c>
      <c r="F197" s="74" t="s">
        <v>1971</v>
      </c>
      <c r="G197" s="12">
        <v>44532</v>
      </c>
      <c r="H197" s="75" t="s">
        <v>3065</v>
      </c>
      <c r="I197" s="15">
        <v>40</v>
      </c>
      <c r="J197" s="15">
        <v>40</v>
      </c>
      <c r="K197" s="15">
        <v>23</v>
      </c>
      <c r="L197" s="15">
        <v>10</v>
      </c>
      <c r="M197" s="79">
        <v>9.1999999999999993</v>
      </c>
      <c r="N197" s="94">
        <v>10</v>
      </c>
      <c r="O197" s="63">
        <v>2530</v>
      </c>
      <c r="P197" s="64">
        <f>Table2245789101123456789101112131415161718192021222324252627282930313233343824445464748495051525362636465666768697034567891011121314151617[[#This Row],[PEMBULATAN]]*O197</f>
        <v>25300</v>
      </c>
    </row>
    <row r="198" spans="1:16" ht="26.25" customHeight="1" x14ac:dyDescent="0.2">
      <c r="A198" s="13"/>
      <c r="B198" s="73"/>
      <c r="C198" s="71" t="s">
        <v>3694</v>
      </c>
      <c r="D198" s="76" t="s">
        <v>56</v>
      </c>
      <c r="E198" s="12">
        <v>44528</v>
      </c>
      <c r="F198" s="74" t="s">
        <v>1971</v>
      </c>
      <c r="G198" s="12">
        <v>44532</v>
      </c>
      <c r="H198" s="75" t="s">
        <v>3065</v>
      </c>
      <c r="I198" s="15">
        <v>86</v>
      </c>
      <c r="J198" s="15">
        <v>64</v>
      </c>
      <c r="K198" s="15">
        <v>34</v>
      </c>
      <c r="L198" s="15">
        <v>11</v>
      </c>
      <c r="M198" s="79">
        <v>46.783999999999999</v>
      </c>
      <c r="N198" s="94">
        <v>46.783999999999999</v>
      </c>
      <c r="O198" s="63">
        <v>2530</v>
      </c>
      <c r="P198" s="64">
        <f>Table2245789101123456789101112131415161718192021222324252627282930313233343824445464748495051525362636465666768697034567891011121314151617[[#This Row],[PEMBULATAN]]*O198</f>
        <v>118363.52</v>
      </c>
    </row>
    <row r="199" spans="1:16" ht="26.25" customHeight="1" x14ac:dyDescent="0.2">
      <c r="A199" s="13"/>
      <c r="B199" s="73"/>
      <c r="C199" s="71" t="s">
        <v>3695</v>
      </c>
      <c r="D199" s="76" t="s">
        <v>56</v>
      </c>
      <c r="E199" s="12">
        <v>44528</v>
      </c>
      <c r="F199" s="74" t="s">
        <v>1971</v>
      </c>
      <c r="G199" s="12">
        <v>44532</v>
      </c>
      <c r="H199" s="75" t="s">
        <v>3065</v>
      </c>
      <c r="I199" s="15">
        <v>50</v>
      </c>
      <c r="J199" s="15">
        <v>57</v>
      </c>
      <c r="K199" s="15">
        <v>34</v>
      </c>
      <c r="L199" s="15">
        <v>6</v>
      </c>
      <c r="M199" s="79">
        <v>24.225000000000001</v>
      </c>
      <c r="N199" s="94">
        <v>24.225000000000001</v>
      </c>
      <c r="O199" s="63">
        <v>2530</v>
      </c>
      <c r="P199" s="64">
        <f>Table2245789101123456789101112131415161718192021222324252627282930313233343824445464748495051525362636465666768697034567891011121314151617[[#This Row],[PEMBULATAN]]*O199</f>
        <v>61289.25</v>
      </c>
    </row>
    <row r="200" spans="1:16" ht="26.25" customHeight="1" x14ac:dyDescent="0.2">
      <c r="A200" s="13"/>
      <c r="B200" s="73"/>
      <c r="C200" s="71" t="s">
        <v>3696</v>
      </c>
      <c r="D200" s="76" t="s">
        <v>56</v>
      </c>
      <c r="E200" s="12">
        <v>44528</v>
      </c>
      <c r="F200" s="74" t="s">
        <v>1971</v>
      </c>
      <c r="G200" s="12">
        <v>44532</v>
      </c>
      <c r="H200" s="75" t="s">
        <v>3065</v>
      </c>
      <c r="I200" s="15">
        <v>56</v>
      </c>
      <c r="J200" s="15">
        <v>50</v>
      </c>
      <c r="K200" s="15">
        <v>30</v>
      </c>
      <c r="L200" s="15">
        <v>1</v>
      </c>
      <c r="M200" s="79">
        <v>21</v>
      </c>
      <c r="N200" s="94">
        <v>21</v>
      </c>
      <c r="O200" s="63">
        <v>2530</v>
      </c>
      <c r="P200" s="64">
        <f>Table2245789101123456789101112131415161718192021222324252627282930313233343824445464748495051525362636465666768697034567891011121314151617[[#This Row],[PEMBULATAN]]*O200</f>
        <v>53130</v>
      </c>
    </row>
    <row r="201" spans="1:16" ht="26.25" customHeight="1" x14ac:dyDescent="0.2">
      <c r="A201" s="13"/>
      <c r="B201" s="73"/>
      <c r="C201" s="71" t="s">
        <v>3697</v>
      </c>
      <c r="D201" s="76" t="s">
        <v>56</v>
      </c>
      <c r="E201" s="12">
        <v>44528</v>
      </c>
      <c r="F201" s="74" t="s">
        <v>1971</v>
      </c>
      <c r="G201" s="12">
        <v>44532</v>
      </c>
      <c r="H201" s="75" t="s">
        <v>3065</v>
      </c>
      <c r="I201" s="15">
        <v>84</v>
      </c>
      <c r="J201" s="15">
        <v>37</v>
      </c>
      <c r="K201" s="15">
        <v>21</v>
      </c>
      <c r="L201" s="15">
        <v>7</v>
      </c>
      <c r="M201" s="79">
        <v>16.317</v>
      </c>
      <c r="N201" s="94">
        <v>17</v>
      </c>
      <c r="O201" s="63">
        <v>2530</v>
      </c>
      <c r="P201" s="64">
        <f>Table2245789101123456789101112131415161718192021222324252627282930313233343824445464748495051525362636465666768697034567891011121314151617[[#This Row],[PEMBULATAN]]*O201</f>
        <v>43010</v>
      </c>
    </row>
    <row r="202" spans="1:16" ht="26.25" customHeight="1" x14ac:dyDescent="0.2">
      <c r="A202" s="13"/>
      <c r="B202" s="73"/>
      <c r="C202" s="71" t="s">
        <v>3698</v>
      </c>
      <c r="D202" s="76" t="s">
        <v>56</v>
      </c>
      <c r="E202" s="12">
        <v>44528</v>
      </c>
      <c r="F202" s="74" t="s">
        <v>1971</v>
      </c>
      <c r="G202" s="12">
        <v>44532</v>
      </c>
      <c r="H202" s="75" t="s">
        <v>3065</v>
      </c>
      <c r="I202" s="15">
        <v>90</v>
      </c>
      <c r="J202" s="15">
        <v>64</v>
      </c>
      <c r="K202" s="15">
        <v>35</v>
      </c>
      <c r="L202" s="15">
        <v>20</v>
      </c>
      <c r="M202" s="79">
        <v>50.4</v>
      </c>
      <c r="N202" s="94">
        <v>51</v>
      </c>
      <c r="O202" s="63">
        <v>2530</v>
      </c>
      <c r="P202" s="64">
        <f>Table2245789101123456789101112131415161718192021222324252627282930313233343824445464748495051525362636465666768697034567891011121314151617[[#This Row],[PEMBULATAN]]*O202</f>
        <v>129030</v>
      </c>
    </row>
    <row r="203" spans="1:16" ht="26.25" customHeight="1" x14ac:dyDescent="0.2">
      <c r="A203" s="13"/>
      <c r="B203" s="96"/>
      <c r="C203" s="71" t="s">
        <v>3699</v>
      </c>
      <c r="D203" s="76" t="s">
        <v>56</v>
      </c>
      <c r="E203" s="12">
        <v>44528</v>
      </c>
      <c r="F203" s="74" t="s">
        <v>1971</v>
      </c>
      <c r="G203" s="12">
        <v>44532</v>
      </c>
      <c r="H203" s="75" t="s">
        <v>3065</v>
      </c>
      <c r="I203" s="15">
        <v>34</v>
      </c>
      <c r="J203" s="15">
        <v>45</v>
      </c>
      <c r="K203" s="15">
        <v>26</v>
      </c>
      <c r="L203" s="15">
        <v>5</v>
      </c>
      <c r="M203" s="79">
        <v>9.9450000000000003</v>
      </c>
      <c r="N203" s="94">
        <v>9.9450000000000003</v>
      </c>
      <c r="O203" s="63">
        <v>2530</v>
      </c>
      <c r="P203" s="64">
        <f>Table2245789101123456789101112131415161718192021222324252627282930313233343824445464748495051525362636465666768697034567891011121314151617[[#This Row],[PEMBULATAN]]*O203</f>
        <v>25160.850000000002</v>
      </c>
    </row>
    <row r="204" spans="1:16" ht="26.25" customHeight="1" x14ac:dyDescent="0.2">
      <c r="A204" s="13"/>
      <c r="B204" s="73" t="s">
        <v>3700</v>
      </c>
      <c r="C204" s="71" t="s">
        <v>3701</v>
      </c>
      <c r="D204" s="76" t="s">
        <v>56</v>
      </c>
      <c r="E204" s="12">
        <v>44528</v>
      </c>
      <c r="F204" s="74" t="s">
        <v>1971</v>
      </c>
      <c r="G204" s="12">
        <v>44532</v>
      </c>
      <c r="H204" s="75" t="s">
        <v>3065</v>
      </c>
      <c r="I204" s="15">
        <v>60</v>
      </c>
      <c r="J204" s="15">
        <v>50</v>
      </c>
      <c r="K204" s="15">
        <v>10</v>
      </c>
      <c r="L204" s="15">
        <v>8</v>
      </c>
      <c r="M204" s="79">
        <v>7.5</v>
      </c>
      <c r="N204" s="94">
        <v>9</v>
      </c>
      <c r="O204" s="63">
        <v>2530</v>
      </c>
      <c r="P204" s="64">
        <f>Table2245789101123456789101112131415161718192021222324252627282930313233343824445464748495051525362636465666768697034567891011121314151617[[#This Row],[PEMBULATAN]]*O204</f>
        <v>22770</v>
      </c>
    </row>
    <row r="205" spans="1:16" ht="26.25" customHeight="1" x14ac:dyDescent="0.2">
      <c r="A205" s="13"/>
      <c r="B205" s="73"/>
      <c r="C205" s="71" t="s">
        <v>3702</v>
      </c>
      <c r="D205" s="76" t="s">
        <v>56</v>
      </c>
      <c r="E205" s="12">
        <v>44528</v>
      </c>
      <c r="F205" s="74" t="s">
        <v>1971</v>
      </c>
      <c r="G205" s="12">
        <v>44532</v>
      </c>
      <c r="H205" s="75" t="s">
        <v>3065</v>
      </c>
      <c r="I205" s="15">
        <v>50</v>
      </c>
      <c r="J205" s="15">
        <v>65</v>
      </c>
      <c r="K205" s="15">
        <v>10</v>
      </c>
      <c r="L205" s="15">
        <v>1</v>
      </c>
      <c r="M205" s="79">
        <v>8.125</v>
      </c>
      <c r="N205" s="94">
        <v>8.125</v>
      </c>
      <c r="O205" s="63">
        <v>2530</v>
      </c>
      <c r="P205" s="64">
        <f>Table2245789101123456789101112131415161718192021222324252627282930313233343824445464748495051525362636465666768697034567891011121314151617[[#This Row],[PEMBULATAN]]*O205</f>
        <v>20556.25</v>
      </c>
    </row>
    <row r="206" spans="1:16" ht="26.25" customHeight="1" x14ac:dyDescent="0.2">
      <c r="A206" s="13"/>
      <c r="B206" s="73"/>
      <c r="C206" s="71" t="s">
        <v>3703</v>
      </c>
      <c r="D206" s="76" t="s">
        <v>56</v>
      </c>
      <c r="E206" s="12">
        <v>44528</v>
      </c>
      <c r="F206" s="74" t="s">
        <v>1971</v>
      </c>
      <c r="G206" s="12">
        <v>44532</v>
      </c>
      <c r="H206" s="75" t="s">
        <v>3065</v>
      </c>
      <c r="I206" s="15">
        <v>44</v>
      </c>
      <c r="J206" s="15">
        <v>44</v>
      </c>
      <c r="K206" s="15">
        <v>20</v>
      </c>
      <c r="L206" s="15">
        <v>2</v>
      </c>
      <c r="M206" s="79">
        <v>9.68</v>
      </c>
      <c r="N206" s="94">
        <v>9.68</v>
      </c>
      <c r="O206" s="63">
        <v>2530</v>
      </c>
      <c r="P206" s="64">
        <f>Table2245789101123456789101112131415161718192021222324252627282930313233343824445464748495051525362636465666768697034567891011121314151617[[#This Row],[PEMBULATAN]]*O206</f>
        <v>24490.399999999998</v>
      </c>
    </row>
    <row r="207" spans="1:16" ht="26.25" customHeight="1" x14ac:dyDescent="0.2">
      <c r="A207" s="13"/>
      <c r="B207" s="73"/>
      <c r="C207" s="71" t="s">
        <v>3704</v>
      </c>
      <c r="D207" s="76" t="s">
        <v>56</v>
      </c>
      <c r="E207" s="12">
        <v>44528</v>
      </c>
      <c r="F207" s="74" t="s">
        <v>1971</v>
      </c>
      <c r="G207" s="12">
        <v>44532</v>
      </c>
      <c r="H207" s="75" t="s">
        <v>3065</v>
      </c>
      <c r="I207" s="15">
        <v>50</v>
      </c>
      <c r="J207" s="15">
        <v>50</v>
      </c>
      <c r="K207" s="15">
        <v>20</v>
      </c>
      <c r="L207" s="15">
        <v>5</v>
      </c>
      <c r="M207" s="79">
        <v>12.5</v>
      </c>
      <c r="N207" s="94">
        <v>14</v>
      </c>
      <c r="O207" s="63">
        <v>2530</v>
      </c>
      <c r="P207" s="64">
        <f>Table2245789101123456789101112131415161718192021222324252627282930313233343824445464748495051525362636465666768697034567891011121314151617[[#This Row],[PEMBULATAN]]*O207</f>
        <v>35420</v>
      </c>
    </row>
    <row r="208" spans="1:16" ht="26.25" customHeight="1" x14ac:dyDescent="0.2">
      <c r="A208" s="13"/>
      <c r="B208" s="73"/>
      <c r="C208" s="71" t="s">
        <v>3705</v>
      </c>
      <c r="D208" s="76" t="s">
        <v>56</v>
      </c>
      <c r="E208" s="12">
        <v>44528</v>
      </c>
      <c r="F208" s="74" t="s">
        <v>1971</v>
      </c>
      <c r="G208" s="12">
        <v>44532</v>
      </c>
      <c r="H208" s="75" t="s">
        <v>3065</v>
      </c>
      <c r="I208" s="15">
        <v>50</v>
      </c>
      <c r="J208" s="15">
        <v>40</v>
      </c>
      <c r="K208" s="15">
        <v>15</v>
      </c>
      <c r="L208" s="15">
        <v>1</v>
      </c>
      <c r="M208" s="79">
        <v>7.5</v>
      </c>
      <c r="N208" s="94">
        <v>9</v>
      </c>
      <c r="O208" s="63">
        <v>2530</v>
      </c>
      <c r="P208" s="64">
        <f>Table2245789101123456789101112131415161718192021222324252627282930313233343824445464748495051525362636465666768697034567891011121314151617[[#This Row],[PEMBULATAN]]*O208</f>
        <v>22770</v>
      </c>
    </row>
    <row r="209" spans="1:16" ht="26.25" customHeight="1" x14ac:dyDescent="0.2">
      <c r="A209" s="13"/>
      <c r="B209" s="73"/>
      <c r="C209" s="71" t="s">
        <v>3706</v>
      </c>
      <c r="D209" s="76" t="s">
        <v>56</v>
      </c>
      <c r="E209" s="12">
        <v>44528</v>
      </c>
      <c r="F209" s="74" t="s">
        <v>1971</v>
      </c>
      <c r="G209" s="12">
        <v>44532</v>
      </c>
      <c r="H209" s="75" t="s">
        <v>3065</v>
      </c>
      <c r="I209" s="15">
        <v>40</v>
      </c>
      <c r="J209" s="15">
        <v>30</v>
      </c>
      <c r="K209" s="15">
        <v>10</v>
      </c>
      <c r="L209" s="15">
        <v>1</v>
      </c>
      <c r="M209" s="79">
        <v>3</v>
      </c>
      <c r="N209" s="94">
        <v>3</v>
      </c>
      <c r="O209" s="63">
        <v>2530</v>
      </c>
      <c r="P209" s="64">
        <f>Table2245789101123456789101112131415161718192021222324252627282930313233343824445464748495051525362636465666768697034567891011121314151617[[#This Row],[PEMBULATAN]]*O209</f>
        <v>7590</v>
      </c>
    </row>
    <row r="210" spans="1:16" ht="26.25" customHeight="1" x14ac:dyDescent="0.2">
      <c r="A210" s="13"/>
      <c r="B210" s="73"/>
      <c r="C210" s="71" t="s">
        <v>3707</v>
      </c>
      <c r="D210" s="76" t="s">
        <v>56</v>
      </c>
      <c r="E210" s="12">
        <v>44528</v>
      </c>
      <c r="F210" s="74" t="s">
        <v>1971</v>
      </c>
      <c r="G210" s="12">
        <v>44532</v>
      </c>
      <c r="H210" s="75" t="s">
        <v>3065</v>
      </c>
      <c r="I210" s="15">
        <v>37</v>
      </c>
      <c r="J210" s="15">
        <v>27</v>
      </c>
      <c r="K210" s="15">
        <v>12</v>
      </c>
      <c r="L210" s="15">
        <v>2</v>
      </c>
      <c r="M210" s="79">
        <v>2.9969999999999999</v>
      </c>
      <c r="N210" s="94">
        <v>2.9969999999999999</v>
      </c>
      <c r="O210" s="63">
        <v>2530</v>
      </c>
      <c r="P210" s="64">
        <f>Table2245789101123456789101112131415161718192021222324252627282930313233343824445464748495051525362636465666768697034567891011121314151617[[#This Row],[PEMBULATAN]]*O210</f>
        <v>7582.41</v>
      </c>
    </row>
    <row r="211" spans="1:16" ht="26.25" customHeight="1" x14ac:dyDescent="0.2">
      <c r="A211" s="13"/>
      <c r="B211" s="73"/>
      <c r="C211" s="71" t="s">
        <v>3708</v>
      </c>
      <c r="D211" s="76" t="s">
        <v>56</v>
      </c>
      <c r="E211" s="12">
        <v>44528</v>
      </c>
      <c r="F211" s="74" t="s">
        <v>1971</v>
      </c>
      <c r="G211" s="12">
        <v>44532</v>
      </c>
      <c r="H211" s="75" t="s">
        <v>3065</v>
      </c>
      <c r="I211" s="15">
        <v>56</v>
      </c>
      <c r="J211" s="15">
        <v>42</v>
      </c>
      <c r="K211" s="15">
        <v>18</v>
      </c>
      <c r="L211" s="15">
        <v>8</v>
      </c>
      <c r="M211" s="79">
        <v>10.584</v>
      </c>
      <c r="N211" s="94">
        <v>10.584</v>
      </c>
      <c r="O211" s="63">
        <v>2530</v>
      </c>
      <c r="P211" s="64">
        <f>Table2245789101123456789101112131415161718192021222324252627282930313233343824445464748495051525362636465666768697034567891011121314151617[[#This Row],[PEMBULATAN]]*O211</f>
        <v>26777.52</v>
      </c>
    </row>
    <row r="212" spans="1:16" ht="26.25" customHeight="1" x14ac:dyDescent="0.2">
      <c r="A212" s="13"/>
      <c r="B212" s="73"/>
      <c r="C212" s="71" t="s">
        <v>3709</v>
      </c>
      <c r="D212" s="76" t="s">
        <v>56</v>
      </c>
      <c r="E212" s="12">
        <v>44528</v>
      </c>
      <c r="F212" s="74" t="s">
        <v>1971</v>
      </c>
      <c r="G212" s="12">
        <v>44532</v>
      </c>
      <c r="H212" s="75" t="s">
        <v>3065</v>
      </c>
      <c r="I212" s="15">
        <v>38</v>
      </c>
      <c r="J212" s="15">
        <v>50</v>
      </c>
      <c r="K212" s="15">
        <v>15</v>
      </c>
      <c r="L212" s="15">
        <v>1</v>
      </c>
      <c r="M212" s="79">
        <v>7.125</v>
      </c>
      <c r="N212" s="94">
        <v>7.125</v>
      </c>
      <c r="O212" s="63">
        <v>2530</v>
      </c>
      <c r="P212" s="64">
        <f>Table2245789101123456789101112131415161718192021222324252627282930313233343824445464748495051525362636465666768697034567891011121314151617[[#This Row],[PEMBULATAN]]*O212</f>
        <v>18026.25</v>
      </c>
    </row>
    <row r="213" spans="1:16" ht="26.25" customHeight="1" x14ac:dyDescent="0.2">
      <c r="A213" s="13"/>
      <c r="B213" s="73"/>
      <c r="C213" s="71" t="s">
        <v>3710</v>
      </c>
      <c r="D213" s="76" t="s">
        <v>56</v>
      </c>
      <c r="E213" s="12">
        <v>44528</v>
      </c>
      <c r="F213" s="74" t="s">
        <v>1971</v>
      </c>
      <c r="G213" s="12">
        <v>44532</v>
      </c>
      <c r="H213" s="75" t="s">
        <v>3065</v>
      </c>
      <c r="I213" s="15">
        <v>15</v>
      </c>
      <c r="J213" s="15">
        <v>23</v>
      </c>
      <c r="K213" s="15">
        <v>8</v>
      </c>
      <c r="L213" s="15">
        <v>1</v>
      </c>
      <c r="M213" s="79">
        <v>0.69</v>
      </c>
      <c r="N213" s="94">
        <v>1</v>
      </c>
      <c r="O213" s="63">
        <v>2530</v>
      </c>
      <c r="P213" s="64">
        <f>Table2245789101123456789101112131415161718192021222324252627282930313233343824445464748495051525362636465666768697034567891011121314151617[[#This Row],[PEMBULATAN]]*O213</f>
        <v>2530</v>
      </c>
    </row>
    <row r="214" spans="1:16" ht="26.25" customHeight="1" x14ac:dyDescent="0.2">
      <c r="A214" s="13"/>
      <c r="B214" s="73"/>
      <c r="C214" s="71" t="s">
        <v>3711</v>
      </c>
      <c r="D214" s="76" t="s">
        <v>56</v>
      </c>
      <c r="E214" s="12">
        <v>44528</v>
      </c>
      <c r="F214" s="74" t="s">
        <v>1971</v>
      </c>
      <c r="G214" s="12">
        <v>44532</v>
      </c>
      <c r="H214" s="75" t="s">
        <v>3065</v>
      </c>
      <c r="I214" s="15">
        <v>44</v>
      </c>
      <c r="J214" s="15">
        <v>26</v>
      </c>
      <c r="K214" s="15">
        <v>37</v>
      </c>
      <c r="L214" s="15">
        <v>10</v>
      </c>
      <c r="M214" s="79">
        <v>10.582000000000001</v>
      </c>
      <c r="N214" s="94">
        <v>10.582000000000001</v>
      </c>
      <c r="O214" s="63">
        <v>2530</v>
      </c>
      <c r="P214" s="64">
        <f>Table2245789101123456789101112131415161718192021222324252627282930313233343824445464748495051525362636465666768697034567891011121314151617[[#This Row],[PEMBULATAN]]*O214</f>
        <v>26772.460000000003</v>
      </c>
    </row>
    <row r="215" spans="1:16" ht="26.25" customHeight="1" x14ac:dyDescent="0.2">
      <c r="A215" s="13"/>
      <c r="B215" s="73"/>
      <c r="C215" s="71" t="s">
        <v>3712</v>
      </c>
      <c r="D215" s="76" t="s">
        <v>56</v>
      </c>
      <c r="E215" s="12">
        <v>44528</v>
      </c>
      <c r="F215" s="74" t="s">
        <v>1971</v>
      </c>
      <c r="G215" s="12">
        <v>44532</v>
      </c>
      <c r="H215" s="75" t="s">
        <v>3065</v>
      </c>
      <c r="I215" s="15">
        <v>54</v>
      </c>
      <c r="J215" s="15">
        <v>37</v>
      </c>
      <c r="K215" s="15">
        <v>27</v>
      </c>
      <c r="L215" s="15">
        <v>17</v>
      </c>
      <c r="M215" s="79">
        <v>13.486499999999999</v>
      </c>
      <c r="N215" s="94">
        <v>18</v>
      </c>
      <c r="O215" s="63">
        <v>2530</v>
      </c>
      <c r="P215" s="64">
        <f>Table2245789101123456789101112131415161718192021222324252627282930313233343824445464748495051525362636465666768697034567891011121314151617[[#This Row],[PEMBULATAN]]*O215</f>
        <v>45540</v>
      </c>
    </row>
    <row r="216" spans="1:16" ht="22.5" customHeight="1" x14ac:dyDescent="0.2">
      <c r="A216" s="116" t="s">
        <v>30</v>
      </c>
      <c r="B216" s="117"/>
      <c r="C216" s="117"/>
      <c r="D216" s="117"/>
      <c r="E216" s="117"/>
      <c r="F216" s="117"/>
      <c r="G216" s="117"/>
      <c r="H216" s="117"/>
      <c r="I216" s="117"/>
      <c r="J216" s="117"/>
      <c r="K216" s="117"/>
      <c r="L216" s="118"/>
      <c r="M216" s="77">
        <f>SUBTOTAL(109,Table2245789101123456789101112131415161718192021222324252627282930313233343824445464748495051525362636465666768697034567891011121314151617[KG VOLUME])</f>
        <v>5708.9050000000007</v>
      </c>
      <c r="N216" s="67">
        <f>SUM(N3:N215)</f>
        <v>5828.2692500000021</v>
      </c>
      <c r="O216" s="119">
        <f>SUM(P3:P215)</f>
        <v>14745521.202500004</v>
      </c>
      <c r="P216" s="120"/>
    </row>
    <row r="217" spans="1:16" ht="18" customHeight="1" x14ac:dyDescent="0.2">
      <c r="A217" s="84"/>
      <c r="B217" s="55" t="s">
        <v>42</v>
      </c>
      <c r="C217" s="54"/>
      <c r="D217" s="56" t="s">
        <v>43</v>
      </c>
      <c r="E217" s="84"/>
      <c r="F217" s="84"/>
      <c r="G217" s="84"/>
      <c r="H217" s="84"/>
      <c r="I217" s="84"/>
      <c r="J217" s="84"/>
      <c r="K217" s="84"/>
      <c r="L217" s="84"/>
      <c r="M217" s="85"/>
      <c r="N217" s="86" t="s">
        <v>51</v>
      </c>
      <c r="O217" s="87"/>
      <c r="P217" s="87">
        <f>O216*10%</f>
        <v>1474552.1202500006</v>
      </c>
    </row>
    <row r="218" spans="1:16" ht="18" customHeight="1" thickBot="1" x14ac:dyDescent="0.25">
      <c r="A218" s="84"/>
      <c r="B218" s="55"/>
      <c r="C218" s="54"/>
      <c r="D218" s="56"/>
      <c r="E218" s="84"/>
      <c r="F218" s="84"/>
      <c r="G218" s="84"/>
      <c r="H218" s="84"/>
      <c r="I218" s="84"/>
      <c r="J218" s="84"/>
      <c r="K218" s="84"/>
      <c r="L218" s="84"/>
      <c r="M218" s="85"/>
      <c r="N218" s="88" t="s">
        <v>52</v>
      </c>
      <c r="O218" s="89"/>
      <c r="P218" s="89">
        <f>O216-P217</f>
        <v>13270969.082250003</v>
      </c>
    </row>
    <row r="219" spans="1:16" ht="18" customHeight="1" x14ac:dyDescent="0.2">
      <c r="A219" s="10"/>
      <c r="H219" s="62"/>
      <c r="N219" s="61" t="s">
        <v>31</v>
      </c>
      <c r="P219" s="68">
        <f>P218*1%</f>
        <v>132709.69082250004</v>
      </c>
    </row>
    <row r="220" spans="1:16" ht="18" customHeight="1" thickBot="1" x14ac:dyDescent="0.25">
      <c r="A220" s="10"/>
      <c r="H220" s="62"/>
      <c r="N220" s="61" t="s">
        <v>53</v>
      </c>
      <c r="P220" s="70">
        <f>P218*2%</f>
        <v>265419.38164500007</v>
      </c>
    </row>
    <row r="221" spans="1:16" ht="18" customHeight="1" x14ac:dyDescent="0.2">
      <c r="A221" s="10"/>
      <c r="H221" s="62"/>
      <c r="N221" s="65" t="s">
        <v>32</v>
      </c>
      <c r="O221" s="66"/>
      <c r="P221" s="69">
        <f>P218+P219-P220</f>
        <v>13138259.391427504</v>
      </c>
    </row>
    <row r="223" spans="1:16" x14ac:dyDescent="0.2">
      <c r="A223" s="10"/>
      <c r="H223" s="62"/>
      <c r="P223" s="70"/>
    </row>
    <row r="224" spans="1:16" x14ac:dyDescent="0.2">
      <c r="A224" s="10"/>
      <c r="H224" s="62"/>
      <c r="O224" s="57"/>
      <c r="P224" s="70"/>
    </row>
    <row r="225" spans="1:16" s="3" customFormat="1" x14ac:dyDescent="0.25">
      <c r="A225" s="10"/>
      <c r="B225" s="2"/>
      <c r="C225" s="2"/>
      <c r="E225" s="11"/>
      <c r="H225" s="62"/>
      <c r="N225" s="14"/>
      <c r="O225" s="14"/>
      <c r="P225" s="14"/>
    </row>
    <row r="226" spans="1:16" s="3" customFormat="1" x14ac:dyDescent="0.25">
      <c r="A226" s="10"/>
      <c r="B226" s="2"/>
      <c r="C226" s="2"/>
      <c r="E226" s="11"/>
      <c r="H226" s="62"/>
      <c r="N226" s="14"/>
      <c r="O226" s="14"/>
      <c r="P226" s="14"/>
    </row>
    <row r="227" spans="1:16" s="3" customFormat="1" x14ac:dyDescent="0.25">
      <c r="A227" s="10"/>
      <c r="B227" s="2"/>
      <c r="C227" s="2"/>
      <c r="E227" s="11"/>
      <c r="H227" s="62"/>
      <c r="N227" s="14"/>
      <c r="O227" s="14"/>
      <c r="P227" s="14"/>
    </row>
    <row r="228" spans="1:16" s="3" customFormat="1" x14ac:dyDescent="0.25">
      <c r="A228" s="10"/>
      <c r="B228" s="2"/>
      <c r="C228" s="2"/>
      <c r="E228" s="11"/>
      <c r="H228" s="62"/>
      <c r="N228" s="14"/>
      <c r="O228" s="14"/>
      <c r="P228" s="14"/>
    </row>
    <row r="229" spans="1:16" s="3" customFormat="1" x14ac:dyDescent="0.25">
      <c r="A229" s="10"/>
      <c r="B229" s="2"/>
      <c r="C229" s="2"/>
      <c r="E229" s="11"/>
      <c r="H229" s="62"/>
      <c r="N229" s="14"/>
      <c r="O229" s="14"/>
      <c r="P229" s="14"/>
    </row>
    <row r="230" spans="1:16" s="3" customFormat="1" x14ac:dyDescent="0.25">
      <c r="A230" s="10"/>
      <c r="B230" s="2"/>
      <c r="C230" s="2"/>
      <c r="E230" s="11"/>
      <c r="H230" s="62"/>
      <c r="N230" s="14"/>
      <c r="O230" s="14"/>
      <c r="P230" s="14"/>
    </row>
    <row r="231" spans="1:16" s="3" customFormat="1" x14ac:dyDescent="0.25">
      <c r="A231" s="10"/>
      <c r="B231" s="2"/>
      <c r="C231" s="2"/>
      <c r="E231" s="11"/>
      <c r="H231" s="62"/>
      <c r="N231" s="14"/>
      <c r="O231" s="14"/>
      <c r="P231" s="14"/>
    </row>
    <row r="232" spans="1:16" s="3" customFormat="1" x14ac:dyDescent="0.25">
      <c r="A232" s="10"/>
      <c r="B232" s="2"/>
      <c r="C232" s="2"/>
      <c r="E232" s="11"/>
      <c r="H232" s="62"/>
      <c r="N232" s="14"/>
      <c r="O232" s="14"/>
      <c r="P232" s="14"/>
    </row>
    <row r="233" spans="1:16" s="3" customFormat="1" x14ac:dyDescent="0.25">
      <c r="A233" s="10"/>
      <c r="B233" s="2"/>
      <c r="C233" s="2"/>
      <c r="E233" s="11"/>
      <c r="H233" s="62"/>
      <c r="N233" s="14"/>
      <c r="O233" s="14"/>
      <c r="P233" s="14"/>
    </row>
    <row r="234" spans="1:16" s="3" customFormat="1" x14ac:dyDescent="0.25">
      <c r="A234" s="10"/>
      <c r="B234" s="2"/>
      <c r="C234" s="2"/>
      <c r="E234" s="11"/>
      <c r="H234" s="62"/>
      <c r="N234" s="14"/>
      <c r="O234" s="14"/>
      <c r="P234" s="14"/>
    </row>
    <row r="235" spans="1:16" s="3" customFormat="1" x14ac:dyDescent="0.25">
      <c r="A235" s="10"/>
      <c r="B235" s="2"/>
      <c r="C235" s="2"/>
      <c r="E235" s="11"/>
      <c r="H235" s="62"/>
      <c r="N235" s="14"/>
      <c r="O235" s="14"/>
      <c r="P235" s="14"/>
    </row>
    <row r="236" spans="1:16" s="3" customFormat="1" x14ac:dyDescent="0.25">
      <c r="A236" s="10"/>
      <c r="B236" s="2"/>
      <c r="C236" s="2"/>
      <c r="E236" s="11"/>
      <c r="H236" s="62"/>
      <c r="N236" s="14"/>
      <c r="O236" s="14"/>
      <c r="P236" s="14"/>
    </row>
  </sheetData>
  <mergeCells count="2">
    <mergeCell ref="A216:L216"/>
    <mergeCell ref="O216:P216"/>
  </mergeCells>
  <conditionalFormatting sqref="B3:B215">
    <cfRule type="duplicateValues" dxfId="95" priority="96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86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N12" sqref="N12"/>
    </sheetView>
  </sheetViews>
  <sheetFormatPr defaultRowHeight="15" x14ac:dyDescent="0.2"/>
  <cols>
    <col min="1" max="1" width="8" style="4" customWidth="1"/>
    <col min="2" max="2" width="20.140625" style="2" customWidth="1"/>
    <col min="3" max="3" width="15.28515625" style="2" customWidth="1"/>
    <col min="4" max="4" width="10.7109375" style="3" customWidth="1"/>
    <col min="5" max="5" width="8" style="11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8" t="s">
        <v>44</v>
      </c>
      <c r="B2" s="7" t="s">
        <v>7</v>
      </c>
      <c r="C2" s="7" t="s">
        <v>0</v>
      </c>
      <c r="D2" s="7" t="s">
        <v>1</v>
      </c>
      <c r="E2" s="59" t="s">
        <v>4</v>
      </c>
      <c r="F2" s="7" t="s">
        <v>3</v>
      </c>
      <c r="G2" s="7" t="s">
        <v>5</v>
      </c>
      <c r="H2" s="59" t="s">
        <v>2</v>
      </c>
      <c r="I2" s="7" t="s">
        <v>39</v>
      </c>
      <c r="J2" s="7" t="s">
        <v>40</v>
      </c>
      <c r="K2" s="7" t="s">
        <v>41</v>
      </c>
      <c r="L2" s="60" t="s">
        <v>45</v>
      </c>
      <c r="M2" s="60" t="s">
        <v>46</v>
      </c>
      <c r="N2" s="60" t="s">
        <v>6</v>
      </c>
      <c r="O2" s="60" t="s">
        <v>47</v>
      </c>
      <c r="P2" s="60" t="s">
        <v>48</v>
      </c>
    </row>
    <row r="3" spans="1:16" ht="26.25" customHeight="1" x14ac:dyDescent="0.2">
      <c r="A3" s="81">
        <v>403728</v>
      </c>
      <c r="B3" s="97" t="s">
        <v>3713</v>
      </c>
      <c r="C3" s="8" t="s">
        <v>3714</v>
      </c>
      <c r="D3" s="74" t="s">
        <v>56</v>
      </c>
      <c r="E3" s="12">
        <v>44528</v>
      </c>
      <c r="F3" s="74" t="s">
        <v>1971</v>
      </c>
      <c r="G3" s="12">
        <v>44532</v>
      </c>
      <c r="H3" s="9" t="s">
        <v>3065</v>
      </c>
      <c r="I3" s="1">
        <v>67</v>
      </c>
      <c r="J3" s="1">
        <v>46</v>
      </c>
      <c r="K3" s="1">
        <v>42</v>
      </c>
      <c r="L3" s="1">
        <v>22</v>
      </c>
      <c r="M3" s="78">
        <v>32.360999999999997</v>
      </c>
      <c r="N3" s="94">
        <v>33</v>
      </c>
      <c r="O3" s="63">
        <v>2530</v>
      </c>
      <c r="P3" s="64">
        <f>Table224578910112345678910111213141516171819202122232425262728293031323334382444546474849505152536263646566676869703456789101112131415161718[[#This Row],[PEMBULATAN]]*O3</f>
        <v>83490</v>
      </c>
    </row>
    <row r="4" spans="1:16" ht="26.25" customHeight="1" x14ac:dyDescent="0.2">
      <c r="A4" s="13"/>
      <c r="B4" s="73" t="s">
        <v>3715</v>
      </c>
      <c r="C4" s="71" t="s">
        <v>3716</v>
      </c>
      <c r="D4" s="76" t="s">
        <v>56</v>
      </c>
      <c r="E4" s="12">
        <v>44528</v>
      </c>
      <c r="F4" s="74" t="s">
        <v>1971</v>
      </c>
      <c r="G4" s="12">
        <v>44532</v>
      </c>
      <c r="H4" s="75" t="s">
        <v>3065</v>
      </c>
      <c r="I4" s="15">
        <v>57</v>
      </c>
      <c r="J4" s="15">
        <v>40</v>
      </c>
      <c r="K4" s="15">
        <v>57</v>
      </c>
      <c r="L4" s="15">
        <v>18</v>
      </c>
      <c r="M4" s="79">
        <v>32.49</v>
      </c>
      <c r="N4" s="94">
        <v>33</v>
      </c>
      <c r="O4" s="63">
        <v>2530</v>
      </c>
      <c r="P4" s="64">
        <f>Table224578910112345678910111213141516171819202122232425262728293031323334382444546474849505152536263646566676869703456789101112131415161718[[#This Row],[PEMBULATAN]]*O4</f>
        <v>83490</v>
      </c>
    </row>
    <row r="5" spans="1:16" ht="26.25" customHeight="1" x14ac:dyDescent="0.2">
      <c r="A5" s="13"/>
      <c r="B5" s="96"/>
      <c r="C5" s="71" t="s">
        <v>3717</v>
      </c>
      <c r="D5" s="76" t="s">
        <v>56</v>
      </c>
      <c r="E5" s="12">
        <v>44528</v>
      </c>
      <c r="F5" s="74" t="s">
        <v>1971</v>
      </c>
      <c r="G5" s="12">
        <v>44532</v>
      </c>
      <c r="H5" s="75" t="s">
        <v>3065</v>
      </c>
      <c r="I5" s="15">
        <v>63</v>
      </c>
      <c r="J5" s="15">
        <v>69</v>
      </c>
      <c r="K5" s="15">
        <v>28</v>
      </c>
      <c r="L5" s="15">
        <v>10</v>
      </c>
      <c r="M5" s="79">
        <v>30.428999999999998</v>
      </c>
      <c r="N5" s="94">
        <v>31</v>
      </c>
      <c r="O5" s="63">
        <v>2530</v>
      </c>
      <c r="P5" s="64">
        <f>Table224578910112345678910111213141516171819202122232425262728293031323334382444546474849505152536263646566676869703456789101112131415161718[[#This Row],[PEMBULATAN]]*O5</f>
        <v>78430</v>
      </c>
    </row>
    <row r="6" spans="1:16" ht="26.25" customHeight="1" x14ac:dyDescent="0.2">
      <c r="A6" s="13"/>
      <c r="B6" s="96" t="s">
        <v>3718</v>
      </c>
      <c r="C6" s="71" t="s">
        <v>2767</v>
      </c>
      <c r="D6" s="76" t="s">
        <v>56</v>
      </c>
      <c r="E6" s="12">
        <v>44528</v>
      </c>
      <c r="F6" s="74" t="s">
        <v>1971</v>
      </c>
      <c r="G6" s="12">
        <v>44532</v>
      </c>
      <c r="H6" s="75" t="s">
        <v>3065</v>
      </c>
      <c r="I6" s="15">
        <v>80</v>
      </c>
      <c r="J6" s="15">
        <v>42</v>
      </c>
      <c r="K6" s="15">
        <v>42</v>
      </c>
      <c r="L6" s="15">
        <v>10</v>
      </c>
      <c r="M6" s="79">
        <v>35.28</v>
      </c>
      <c r="N6" s="94">
        <v>35.28</v>
      </c>
      <c r="O6" s="63">
        <v>2530</v>
      </c>
      <c r="P6" s="64">
        <f>Table224578910112345678910111213141516171819202122232425262728293031323334382444546474849505152536263646566676869703456789101112131415161718[[#This Row],[PEMBULATAN]]*O6</f>
        <v>89258.400000000009</v>
      </c>
    </row>
    <row r="7" spans="1:16" ht="26.25" customHeight="1" x14ac:dyDescent="0.2">
      <c r="A7" s="13"/>
      <c r="B7" s="96" t="s">
        <v>3719</v>
      </c>
      <c r="C7" s="71" t="s">
        <v>3720</v>
      </c>
      <c r="D7" s="76" t="s">
        <v>56</v>
      </c>
      <c r="E7" s="12">
        <v>44528</v>
      </c>
      <c r="F7" s="74" t="s">
        <v>1971</v>
      </c>
      <c r="G7" s="12">
        <v>44532</v>
      </c>
      <c r="H7" s="75" t="s">
        <v>3065</v>
      </c>
      <c r="I7" s="15">
        <v>62</v>
      </c>
      <c r="J7" s="15">
        <v>42</v>
      </c>
      <c r="K7" s="15">
        <v>75</v>
      </c>
      <c r="L7" s="15">
        <v>31</v>
      </c>
      <c r="M7" s="79">
        <v>48.825000000000003</v>
      </c>
      <c r="N7" s="94">
        <v>48.825000000000003</v>
      </c>
      <c r="O7" s="63">
        <v>2530</v>
      </c>
      <c r="P7" s="64">
        <f>Table224578910112345678910111213141516171819202122232425262728293031323334382444546474849505152536263646566676869703456789101112131415161718[[#This Row],[PEMBULATAN]]*O7</f>
        <v>123527.25</v>
      </c>
    </row>
    <row r="8" spans="1:16" ht="26.25" customHeight="1" x14ac:dyDescent="0.2">
      <c r="A8" s="13"/>
      <c r="B8" s="73" t="s">
        <v>3721</v>
      </c>
      <c r="C8" s="71" t="s">
        <v>3722</v>
      </c>
      <c r="D8" s="76" t="s">
        <v>56</v>
      </c>
      <c r="E8" s="12">
        <v>44528</v>
      </c>
      <c r="F8" s="74" t="s">
        <v>1971</v>
      </c>
      <c r="G8" s="12">
        <v>44532</v>
      </c>
      <c r="H8" s="75" t="s">
        <v>3065</v>
      </c>
      <c r="I8" s="15">
        <v>66</v>
      </c>
      <c r="J8" s="15">
        <v>57</v>
      </c>
      <c r="K8" s="15">
        <v>22</v>
      </c>
      <c r="L8" s="15">
        <v>13</v>
      </c>
      <c r="M8" s="79">
        <v>20.690999999999999</v>
      </c>
      <c r="N8" s="94">
        <v>20.690999999999999</v>
      </c>
      <c r="O8" s="63">
        <v>2530</v>
      </c>
      <c r="P8" s="64">
        <f>Table224578910112345678910111213141516171819202122232425262728293031323334382444546474849505152536263646566676869703456789101112131415161718[[#This Row],[PEMBULATAN]]*O8</f>
        <v>52348.229999999996</v>
      </c>
    </row>
    <row r="9" spans="1:16" ht="26.25" customHeight="1" x14ac:dyDescent="0.2">
      <c r="A9" s="13"/>
      <c r="B9" s="73"/>
      <c r="C9" s="71" t="s">
        <v>3723</v>
      </c>
      <c r="D9" s="76" t="s">
        <v>56</v>
      </c>
      <c r="E9" s="12">
        <v>44528</v>
      </c>
      <c r="F9" s="74" t="s">
        <v>1971</v>
      </c>
      <c r="G9" s="12">
        <v>44532</v>
      </c>
      <c r="H9" s="75" t="s">
        <v>3065</v>
      </c>
      <c r="I9" s="15">
        <v>66</v>
      </c>
      <c r="J9" s="15">
        <v>57</v>
      </c>
      <c r="K9" s="15">
        <v>22</v>
      </c>
      <c r="L9" s="15">
        <v>13</v>
      </c>
      <c r="M9" s="79">
        <v>20.690999999999999</v>
      </c>
      <c r="N9" s="94">
        <v>20.690999999999999</v>
      </c>
      <c r="O9" s="63">
        <v>2530</v>
      </c>
      <c r="P9" s="64">
        <f>Table224578910112345678910111213141516171819202122232425262728293031323334382444546474849505152536263646566676869703456789101112131415161718[[#This Row],[PEMBULATAN]]*O9</f>
        <v>52348.229999999996</v>
      </c>
    </row>
    <row r="10" spans="1:16" ht="26.25" customHeight="1" x14ac:dyDescent="0.2">
      <c r="A10" s="13"/>
      <c r="B10" s="73"/>
      <c r="C10" s="71" t="s">
        <v>3724</v>
      </c>
      <c r="D10" s="76" t="s">
        <v>56</v>
      </c>
      <c r="E10" s="12">
        <v>44528</v>
      </c>
      <c r="F10" s="74" t="s">
        <v>1971</v>
      </c>
      <c r="G10" s="12">
        <v>44532</v>
      </c>
      <c r="H10" s="75" t="s">
        <v>3065</v>
      </c>
      <c r="I10" s="15">
        <v>66</v>
      </c>
      <c r="J10" s="15">
        <v>57</v>
      </c>
      <c r="K10" s="15">
        <v>22</v>
      </c>
      <c r="L10" s="15">
        <v>13</v>
      </c>
      <c r="M10" s="79">
        <v>20.690999999999999</v>
      </c>
      <c r="N10" s="94">
        <v>20.690999999999999</v>
      </c>
      <c r="O10" s="63">
        <v>2530</v>
      </c>
      <c r="P10" s="64">
        <f>Table224578910112345678910111213141516171819202122232425262728293031323334382444546474849505152536263646566676869703456789101112131415161718[[#This Row],[PEMBULATAN]]*O10</f>
        <v>52348.229999999996</v>
      </c>
    </row>
    <row r="11" spans="1:16" ht="26.25" customHeight="1" x14ac:dyDescent="0.2">
      <c r="A11" s="13"/>
      <c r="B11" s="73"/>
      <c r="C11" s="71" t="s">
        <v>3725</v>
      </c>
      <c r="D11" s="76" t="s">
        <v>56</v>
      </c>
      <c r="E11" s="12">
        <v>44528</v>
      </c>
      <c r="F11" s="74" t="s">
        <v>1971</v>
      </c>
      <c r="G11" s="12">
        <v>44532</v>
      </c>
      <c r="H11" s="75" t="s">
        <v>3065</v>
      </c>
      <c r="I11" s="15">
        <v>66</v>
      </c>
      <c r="J11" s="15">
        <v>57</v>
      </c>
      <c r="K11" s="15">
        <v>22</v>
      </c>
      <c r="L11" s="15">
        <v>13</v>
      </c>
      <c r="M11" s="79">
        <v>20.690999999999999</v>
      </c>
      <c r="N11" s="94">
        <v>20.690999999999999</v>
      </c>
      <c r="O11" s="63">
        <v>2530</v>
      </c>
      <c r="P11" s="64">
        <f>Table224578910112345678910111213141516171819202122232425262728293031323334382444546474849505152536263646566676869703456789101112131415161718[[#This Row],[PEMBULATAN]]*O11</f>
        <v>52348.229999999996</v>
      </c>
    </row>
    <row r="12" spans="1:16" ht="26.25" customHeight="1" x14ac:dyDescent="0.2">
      <c r="A12" s="13"/>
      <c r="B12" s="73"/>
      <c r="C12" s="71" t="s">
        <v>3726</v>
      </c>
      <c r="D12" s="76" t="s">
        <v>56</v>
      </c>
      <c r="E12" s="12">
        <v>44528</v>
      </c>
      <c r="F12" s="74" t="s">
        <v>1971</v>
      </c>
      <c r="G12" s="12">
        <v>44532</v>
      </c>
      <c r="H12" s="75" t="s">
        <v>3065</v>
      </c>
      <c r="I12" s="15">
        <v>66</v>
      </c>
      <c r="J12" s="15">
        <v>57</v>
      </c>
      <c r="K12" s="15">
        <v>22</v>
      </c>
      <c r="L12" s="15">
        <v>13</v>
      </c>
      <c r="M12" s="79">
        <v>20.690999999999999</v>
      </c>
      <c r="N12" s="94">
        <v>20.690999999999999</v>
      </c>
      <c r="O12" s="63">
        <v>2530</v>
      </c>
      <c r="P12" s="64">
        <f>Table224578910112345678910111213141516171819202122232425262728293031323334382444546474849505152536263646566676869703456789101112131415161718[[#This Row],[PEMBULATAN]]*O12</f>
        <v>52348.229999999996</v>
      </c>
    </row>
    <row r="13" spans="1:16" ht="26.25" customHeight="1" x14ac:dyDescent="0.2">
      <c r="A13" s="13"/>
      <c r="B13" s="73"/>
      <c r="C13" s="71" t="s">
        <v>3727</v>
      </c>
      <c r="D13" s="76" t="s">
        <v>56</v>
      </c>
      <c r="E13" s="12">
        <v>44528</v>
      </c>
      <c r="F13" s="74" t="s">
        <v>1971</v>
      </c>
      <c r="G13" s="12">
        <v>44532</v>
      </c>
      <c r="H13" s="75" t="s">
        <v>3065</v>
      </c>
      <c r="I13" s="15">
        <v>66</v>
      </c>
      <c r="J13" s="15">
        <v>57</v>
      </c>
      <c r="K13" s="15">
        <v>22</v>
      </c>
      <c r="L13" s="15">
        <v>13</v>
      </c>
      <c r="M13" s="79">
        <v>20.690999999999999</v>
      </c>
      <c r="N13" s="94">
        <v>20.690999999999999</v>
      </c>
      <c r="O13" s="63">
        <v>2530</v>
      </c>
      <c r="P13" s="64">
        <f>Table224578910112345678910111213141516171819202122232425262728293031323334382444546474849505152536263646566676869703456789101112131415161718[[#This Row],[PEMBULATAN]]*O13</f>
        <v>52348.229999999996</v>
      </c>
    </row>
    <row r="14" spans="1:16" ht="26.25" customHeight="1" x14ac:dyDescent="0.2">
      <c r="A14" s="13"/>
      <c r="B14" s="73"/>
      <c r="C14" s="71" t="s">
        <v>3728</v>
      </c>
      <c r="D14" s="76" t="s">
        <v>56</v>
      </c>
      <c r="E14" s="12">
        <v>44528</v>
      </c>
      <c r="F14" s="74" t="s">
        <v>1971</v>
      </c>
      <c r="G14" s="12">
        <v>44532</v>
      </c>
      <c r="H14" s="75" t="s">
        <v>3065</v>
      </c>
      <c r="I14" s="15">
        <v>66</v>
      </c>
      <c r="J14" s="15">
        <v>57</v>
      </c>
      <c r="K14" s="15">
        <v>22</v>
      </c>
      <c r="L14" s="15">
        <v>13</v>
      </c>
      <c r="M14" s="79">
        <v>20.690999999999999</v>
      </c>
      <c r="N14" s="94">
        <v>20.690999999999999</v>
      </c>
      <c r="O14" s="63">
        <v>2530</v>
      </c>
      <c r="P14" s="64">
        <f>Table224578910112345678910111213141516171819202122232425262728293031323334382444546474849505152536263646566676869703456789101112131415161718[[#This Row],[PEMBULATAN]]*O14</f>
        <v>52348.229999999996</v>
      </c>
    </row>
    <row r="15" spans="1:16" ht="26.25" customHeight="1" x14ac:dyDescent="0.2">
      <c r="A15" s="13"/>
      <c r="B15" s="73"/>
      <c r="C15" s="71" t="s">
        <v>3729</v>
      </c>
      <c r="D15" s="76" t="s">
        <v>56</v>
      </c>
      <c r="E15" s="12">
        <v>44528</v>
      </c>
      <c r="F15" s="74" t="s">
        <v>1971</v>
      </c>
      <c r="G15" s="12">
        <v>44532</v>
      </c>
      <c r="H15" s="75" t="s">
        <v>3065</v>
      </c>
      <c r="I15" s="15">
        <v>66</v>
      </c>
      <c r="J15" s="15">
        <v>57</v>
      </c>
      <c r="K15" s="15">
        <v>22</v>
      </c>
      <c r="L15" s="15">
        <v>13</v>
      </c>
      <c r="M15" s="79">
        <v>20.690999999999999</v>
      </c>
      <c r="N15" s="94">
        <v>20.690999999999999</v>
      </c>
      <c r="O15" s="63">
        <v>2530</v>
      </c>
      <c r="P15" s="64">
        <f>Table224578910112345678910111213141516171819202122232425262728293031323334382444546474849505152536263646566676869703456789101112131415161718[[#This Row],[PEMBULATAN]]*O15</f>
        <v>52348.229999999996</v>
      </c>
    </row>
    <row r="16" spans="1:16" ht="26.25" customHeight="1" x14ac:dyDescent="0.2">
      <c r="A16" s="13"/>
      <c r="B16" s="73"/>
      <c r="C16" s="71" t="s">
        <v>3730</v>
      </c>
      <c r="D16" s="76" t="s">
        <v>56</v>
      </c>
      <c r="E16" s="12">
        <v>44528</v>
      </c>
      <c r="F16" s="74" t="s">
        <v>1971</v>
      </c>
      <c r="G16" s="12">
        <v>44532</v>
      </c>
      <c r="H16" s="75" t="s">
        <v>3065</v>
      </c>
      <c r="I16" s="15">
        <v>66</v>
      </c>
      <c r="J16" s="15">
        <v>57</v>
      </c>
      <c r="K16" s="15">
        <v>22</v>
      </c>
      <c r="L16" s="15">
        <v>13</v>
      </c>
      <c r="M16" s="79">
        <v>20.690999999999999</v>
      </c>
      <c r="N16" s="94">
        <v>20.690999999999999</v>
      </c>
      <c r="O16" s="63">
        <v>2530</v>
      </c>
      <c r="P16" s="64">
        <f>Table224578910112345678910111213141516171819202122232425262728293031323334382444546474849505152536263646566676869703456789101112131415161718[[#This Row],[PEMBULATAN]]*O16</f>
        <v>52348.229999999996</v>
      </c>
    </row>
    <row r="17" spans="1:16" ht="26.25" customHeight="1" x14ac:dyDescent="0.2">
      <c r="A17" s="13"/>
      <c r="B17" s="73"/>
      <c r="C17" s="71" t="s">
        <v>3731</v>
      </c>
      <c r="D17" s="76" t="s">
        <v>56</v>
      </c>
      <c r="E17" s="12">
        <v>44528</v>
      </c>
      <c r="F17" s="74" t="s">
        <v>1971</v>
      </c>
      <c r="G17" s="12">
        <v>44532</v>
      </c>
      <c r="H17" s="75" t="s">
        <v>3065</v>
      </c>
      <c r="I17" s="15">
        <v>66</v>
      </c>
      <c r="J17" s="15">
        <v>57</v>
      </c>
      <c r="K17" s="15">
        <v>22</v>
      </c>
      <c r="L17" s="15">
        <v>13</v>
      </c>
      <c r="M17" s="79">
        <v>20.690999999999999</v>
      </c>
      <c r="N17" s="94">
        <v>20.690999999999999</v>
      </c>
      <c r="O17" s="63">
        <v>2530</v>
      </c>
      <c r="P17" s="64">
        <f>Table224578910112345678910111213141516171819202122232425262728293031323334382444546474849505152536263646566676869703456789101112131415161718[[#This Row],[PEMBULATAN]]*O17</f>
        <v>52348.229999999996</v>
      </c>
    </row>
    <row r="18" spans="1:16" ht="26.25" customHeight="1" x14ac:dyDescent="0.2">
      <c r="A18" s="13"/>
      <c r="B18" s="73"/>
      <c r="C18" s="71" t="s">
        <v>3732</v>
      </c>
      <c r="D18" s="76" t="s">
        <v>56</v>
      </c>
      <c r="E18" s="12">
        <v>44528</v>
      </c>
      <c r="F18" s="74" t="s">
        <v>1971</v>
      </c>
      <c r="G18" s="12">
        <v>44532</v>
      </c>
      <c r="H18" s="75" t="s">
        <v>3065</v>
      </c>
      <c r="I18" s="15">
        <v>44</v>
      </c>
      <c r="J18" s="15">
        <v>33</v>
      </c>
      <c r="K18" s="15">
        <v>30</v>
      </c>
      <c r="L18" s="15">
        <v>9</v>
      </c>
      <c r="M18" s="79">
        <v>10.89</v>
      </c>
      <c r="N18" s="94">
        <v>10.89</v>
      </c>
      <c r="O18" s="63">
        <v>2530</v>
      </c>
      <c r="P18" s="64">
        <f>Table224578910112345678910111213141516171819202122232425262728293031323334382444546474849505152536263646566676869703456789101112131415161718[[#This Row],[PEMBULATAN]]*O18</f>
        <v>27551.7</v>
      </c>
    </row>
    <row r="19" spans="1:16" ht="26.25" customHeight="1" x14ac:dyDescent="0.2">
      <c r="A19" s="13"/>
      <c r="B19" s="73"/>
      <c r="C19" s="71" t="s">
        <v>3733</v>
      </c>
      <c r="D19" s="76" t="s">
        <v>56</v>
      </c>
      <c r="E19" s="12">
        <v>44528</v>
      </c>
      <c r="F19" s="74" t="s">
        <v>1971</v>
      </c>
      <c r="G19" s="12">
        <v>44532</v>
      </c>
      <c r="H19" s="75" t="s">
        <v>3065</v>
      </c>
      <c r="I19" s="15">
        <v>44</v>
      </c>
      <c r="J19" s="15">
        <v>33</v>
      </c>
      <c r="K19" s="15">
        <v>30</v>
      </c>
      <c r="L19" s="15">
        <v>9</v>
      </c>
      <c r="M19" s="79">
        <v>10.89</v>
      </c>
      <c r="N19" s="94">
        <v>10.89</v>
      </c>
      <c r="O19" s="63">
        <v>2530</v>
      </c>
      <c r="P19" s="64">
        <f>Table224578910112345678910111213141516171819202122232425262728293031323334382444546474849505152536263646566676869703456789101112131415161718[[#This Row],[PEMBULATAN]]*O19</f>
        <v>27551.7</v>
      </c>
    </row>
    <row r="20" spans="1:16" ht="26.25" customHeight="1" x14ac:dyDescent="0.2">
      <c r="A20" s="13"/>
      <c r="B20" s="73"/>
      <c r="C20" s="71" t="s">
        <v>3734</v>
      </c>
      <c r="D20" s="76" t="s">
        <v>56</v>
      </c>
      <c r="E20" s="12">
        <v>44528</v>
      </c>
      <c r="F20" s="74" t="s">
        <v>1971</v>
      </c>
      <c r="G20" s="12">
        <v>44532</v>
      </c>
      <c r="H20" s="75" t="s">
        <v>3065</v>
      </c>
      <c r="I20" s="15">
        <v>44</v>
      </c>
      <c r="J20" s="15">
        <v>33</v>
      </c>
      <c r="K20" s="15">
        <v>30</v>
      </c>
      <c r="L20" s="15">
        <v>9</v>
      </c>
      <c r="M20" s="79">
        <v>10.89</v>
      </c>
      <c r="N20" s="94">
        <v>10.89</v>
      </c>
      <c r="O20" s="63">
        <v>2530</v>
      </c>
      <c r="P20" s="64">
        <f>Table224578910112345678910111213141516171819202122232425262728293031323334382444546474849505152536263646566676869703456789101112131415161718[[#This Row],[PEMBULATAN]]*O20</f>
        <v>27551.7</v>
      </c>
    </row>
    <row r="21" spans="1:16" ht="26.25" customHeight="1" x14ac:dyDescent="0.2">
      <c r="A21" s="13"/>
      <c r="B21" s="73"/>
      <c r="C21" s="71" t="s">
        <v>3735</v>
      </c>
      <c r="D21" s="76" t="s">
        <v>56</v>
      </c>
      <c r="E21" s="12">
        <v>44528</v>
      </c>
      <c r="F21" s="74" t="s">
        <v>1971</v>
      </c>
      <c r="G21" s="12">
        <v>44532</v>
      </c>
      <c r="H21" s="75" t="s">
        <v>3065</v>
      </c>
      <c r="I21" s="15">
        <v>33</v>
      </c>
      <c r="J21" s="15">
        <v>22</v>
      </c>
      <c r="K21" s="15">
        <v>20</v>
      </c>
      <c r="L21" s="15">
        <v>7</v>
      </c>
      <c r="M21" s="79">
        <v>3.63</v>
      </c>
      <c r="N21" s="94">
        <v>7</v>
      </c>
      <c r="O21" s="63">
        <v>2530</v>
      </c>
      <c r="P21" s="64">
        <f>Table224578910112345678910111213141516171819202122232425262728293031323334382444546474849505152536263646566676869703456789101112131415161718[[#This Row],[PEMBULATAN]]*O21</f>
        <v>17710</v>
      </c>
    </row>
    <row r="22" spans="1:16" ht="26.25" customHeight="1" x14ac:dyDescent="0.2">
      <c r="A22" s="13"/>
      <c r="B22" s="73"/>
      <c r="C22" s="71" t="s">
        <v>3736</v>
      </c>
      <c r="D22" s="76" t="s">
        <v>56</v>
      </c>
      <c r="E22" s="12">
        <v>44528</v>
      </c>
      <c r="F22" s="74" t="s">
        <v>1971</v>
      </c>
      <c r="G22" s="12">
        <v>44532</v>
      </c>
      <c r="H22" s="75" t="s">
        <v>3065</v>
      </c>
      <c r="I22" s="15">
        <v>33</v>
      </c>
      <c r="J22" s="15">
        <v>22</v>
      </c>
      <c r="K22" s="15">
        <v>20</v>
      </c>
      <c r="L22" s="15">
        <v>7</v>
      </c>
      <c r="M22" s="79">
        <v>3.63</v>
      </c>
      <c r="N22" s="94">
        <v>7</v>
      </c>
      <c r="O22" s="63">
        <v>2530</v>
      </c>
      <c r="P22" s="64">
        <f>Table224578910112345678910111213141516171819202122232425262728293031323334382444546474849505152536263646566676869703456789101112131415161718[[#This Row],[PEMBULATAN]]*O22</f>
        <v>17710</v>
      </c>
    </row>
    <row r="23" spans="1:16" ht="26.25" customHeight="1" x14ac:dyDescent="0.2">
      <c r="A23" s="13"/>
      <c r="B23" s="73"/>
      <c r="C23" s="71" t="s">
        <v>3737</v>
      </c>
      <c r="D23" s="76" t="s">
        <v>56</v>
      </c>
      <c r="E23" s="12">
        <v>44528</v>
      </c>
      <c r="F23" s="74" t="s">
        <v>1971</v>
      </c>
      <c r="G23" s="12">
        <v>44532</v>
      </c>
      <c r="H23" s="75" t="s">
        <v>3065</v>
      </c>
      <c r="I23" s="15">
        <v>36</v>
      </c>
      <c r="J23" s="15">
        <v>36</v>
      </c>
      <c r="K23" s="15">
        <v>20</v>
      </c>
      <c r="L23" s="15">
        <v>12</v>
      </c>
      <c r="M23" s="79">
        <v>6.48</v>
      </c>
      <c r="N23" s="94">
        <v>13</v>
      </c>
      <c r="O23" s="63">
        <v>2530</v>
      </c>
      <c r="P23" s="64">
        <f>Table224578910112345678910111213141516171819202122232425262728293031323334382444546474849505152536263646566676869703456789101112131415161718[[#This Row],[PEMBULATAN]]*O23</f>
        <v>32890</v>
      </c>
    </row>
    <row r="24" spans="1:16" ht="26.25" customHeight="1" x14ac:dyDescent="0.2">
      <c r="A24" s="13"/>
      <c r="B24" s="73"/>
      <c r="C24" s="71" t="s">
        <v>3738</v>
      </c>
      <c r="D24" s="76" t="s">
        <v>56</v>
      </c>
      <c r="E24" s="12">
        <v>44528</v>
      </c>
      <c r="F24" s="74" t="s">
        <v>1971</v>
      </c>
      <c r="G24" s="12">
        <v>44532</v>
      </c>
      <c r="H24" s="75" t="s">
        <v>3065</v>
      </c>
      <c r="I24" s="15">
        <v>36</v>
      </c>
      <c r="J24" s="15">
        <v>36</v>
      </c>
      <c r="K24" s="15">
        <v>20</v>
      </c>
      <c r="L24" s="15">
        <v>12</v>
      </c>
      <c r="M24" s="79">
        <v>6.48</v>
      </c>
      <c r="N24" s="94">
        <v>13</v>
      </c>
      <c r="O24" s="63">
        <v>2530</v>
      </c>
      <c r="P24" s="64">
        <f>Table224578910112345678910111213141516171819202122232425262728293031323334382444546474849505152536263646566676869703456789101112131415161718[[#This Row],[PEMBULATAN]]*O24</f>
        <v>32890</v>
      </c>
    </row>
    <row r="25" spans="1:16" ht="26.25" customHeight="1" x14ac:dyDescent="0.2">
      <c r="A25" s="13"/>
      <c r="B25" s="73"/>
      <c r="C25" s="71" t="s">
        <v>3739</v>
      </c>
      <c r="D25" s="76" t="s">
        <v>56</v>
      </c>
      <c r="E25" s="12">
        <v>44528</v>
      </c>
      <c r="F25" s="74" t="s">
        <v>1971</v>
      </c>
      <c r="G25" s="12">
        <v>44532</v>
      </c>
      <c r="H25" s="75" t="s">
        <v>3065</v>
      </c>
      <c r="I25" s="15">
        <v>78</v>
      </c>
      <c r="J25" s="15">
        <v>45</v>
      </c>
      <c r="K25" s="15">
        <v>12</v>
      </c>
      <c r="L25" s="15">
        <v>10</v>
      </c>
      <c r="M25" s="79">
        <v>10.53</v>
      </c>
      <c r="N25" s="94">
        <v>10.53</v>
      </c>
      <c r="O25" s="63">
        <v>2530</v>
      </c>
      <c r="P25" s="64">
        <f>Table224578910112345678910111213141516171819202122232425262728293031323334382444546474849505152536263646566676869703456789101112131415161718[[#This Row],[PEMBULATAN]]*O25</f>
        <v>26640.899999999998</v>
      </c>
    </row>
    <row r="26" spans="1:16" ht="26.25" customHeight="1" x14ac:dyDescent="0.2">
      <c r="A26" s="13"/>
      <c r="B26" s="73"/>
      <c r="C26" s="71" t="s">
        <v>3740</v>
      </c>
      <c r="D26" s="76" t="s">
        <v>56</v>
      </c>
      <c r="E26" s="12">
        <v>44528</v>
      </c>
      <c r="F26" s="74" t="s">
        <v>1971</v>
      </c>
      <c r="G26" s="12">
        <v>44532</v>
      </c>
      <c r="H26" s="75" t="s">
        <v>3065</v>
      </c>
      <c r="I26" s="15">
        <v>78</v>
      </c>
      <c r="J26" s="15">
        <v>45</v>
      </c>
      <c r="K26" s="15">
        <v>12</v>
      </c>
      <c r="L26" s="15">
        <v>10</v>
      </c>
      <c r="M26" s="79">
        <v>10.53</v>
      </c>
      <c r="N26" s="94">
        <v>10.53</v>
      </c>
      <c r="O26" s="63">
        <v>2530</v>
      </c>
      <c r="P26" s="64">
        <f>Table224578910112345678910111213141516171819202122232425262728293031323334382444546474849505152536263646566676869703456789101112131415161718[[#This Row],[PEMBULATAN]]*O26</f>
        <v>26640.899999999998</v>
      </c>
    </row>
    <row r="27" spans="1:16" ht="26.25" customHeight="1" x14ac:dyDescent="0.2">
      <c r="A27" s="13"/>
      <c r="B27" s="73"/>
      <c r="C27" s="71" t="s">
        <v>3741</v>
      </c>
      <c r="D27" s="76" t="s">
        <v>56</v>
      </c>
      <c r="E27" s="12">
        <v>44528</v>
      </c>
      <c r="F27" s="74" t="s">
        <v>1971</v>
      </c>
      <c r="G27" s="12">
        <v>44532</v>
      </c>
      <c r="H27" s="75" t="s">
        <v>3065</v>
      </c>
      <c r="I27" s="15">
        <v>78</v>
      </c>
      <c r="J27" s="15">
        <v>45</v>
      </c>
      <c r="K27" s="15">
        <v>12</v>
      </c>
      <c r="L27" s="15">
        <v>10</v>
      </c>
      <c r="M27" s="79">
        <v>10.53</v>
      </c>
      <c r="N27" s="94">
        <v>10.53</v>
      </c>
      <c r="O27" s="63">
        <v>2530</v>
      </c>
      <c r="P27" s="64">
        <f>Table224578910112345678910111213141516171819202122232425262728293031323334382444546474849505152536263646566676869703456789101112131415161718[[#This Row],[PEMBULATAN]]*O27</f>
        <v>26640.899999999998</v>
      </c>
    </row>
    <row r="28" spans="1:16" ht="26.25" customHeight="1" x14ac:dyDescent="0.2">
      <c r="A28" s="13"/>
      <c r="B28" s="73"/>
      <c r="C28" s="71" t="s">
        <v>3742</v>
      </c>
      <c r="D28" s="76" t="s">
        <v>56</v>
      </c>
      <c r="E28" s="12">
        <v>44528</v>
      </c>
      <c r="F28" s="74" t="s">
        <v>1971</v>
      </c>
      <c r="G28" s="12">
        <v>44532</v>
      </c>
      <c r="H28" s="75" t="s">
        <v>3065</v>
      </c>
      <c r="I28" s="15">
        <v>38</v>
      </c>
      <c r="J28" s="15">
        <v>38</v>
      </c>
      <c r="K28" s="15">
        <v>10</v>
      </c>
      <c r="L28" s="15">
        <v>10</v>
      </c>
      <c r="M28" s="79">
        <v>3.61</v>
      </c>
      <c r="N28" s="94">
        <v>10</v>
      </c>
      <c r="O28" s="63">
        <v>2530</v>
      </c>
      <c r="P28" s="64">
        <f>Table224578910112345678910111213141516171819202122232425262728293031323334382444546474849505152536263646566676869703456789101112131415161718[[#This Row],[PEMBULATAN]]*O28</f>
        <v>25300</v>
      </c>
    </row>
    <row r="29" spans="1:16" ht="26.25" customHeight="1" x14ac:dyDescent="0.2">
      <c r="A29" s="13"/>
      <c r="B29" s="73"/>
      <c r="C29" s="71" t="s">
        <v>3743</v>
      </c>
      <c r="D29" s="76" t="s">
        <v>56</v>
      </c>
      <c r="E29" s="12">
        <v>44528</v>
      </c>
      <c r="F29" s="74" t="s">
        <v>1971</v>
      </c>
      <c r="G29" s="12">
        <v>44532</v>
      </c>
      <c r="H29" s="75" t="s">
        <v>3065</v>
      </c>
      <c r="I29" s="15">
        <v>38</v>
      </c>
      <c r="J29" s="15">
        <v>38</v>
      </c>
      <c r="K29" s="15">
        <v>10</v>
      </c>
      <c r="L29" s="15">
        <v>10</v>
      </c>
      <c r="M29" s="79">
        <v>3.61</v>
      </c>
      <c r="N29" s="94">
        <v>10</v>
      </c>
      <c r="O29" s="63">
        <v>2530</v>
      </c>
      <c r="P29" s="64">
        <f>Table224578910112345678910111213141516171819202122232425262728293031323334382444546474849505152536263646566676869703456789101112131415161718[[#This Row],[PEMBULATAN]]*O29</f>
        <v>25300</v>
      </c>
    </row>
    <row r="30" spans="1:16" ht="26.25" customHeight="1" x14ac:dyDescent="0.2">
      <c r="A30" s="13"/>
      <c r="B30" s="73"/>
      <c r="C30" s="71" t="s">
        <v>3744</v>
      </c>
      <c r="D30" s="76" t="s">
        <v>56</v>
      </c>
      <c r="E30" s="12">
        <v>44528</v>
      </c>
      <c r="F30" s="74" t="s">
        <v>1971</v>
      </c>
      <c r="G30" s="12">
        <v>44532</v>
      </c>
      <c r="H30" s="75" t="s">
        <v>3065</v>
      </c>
      <c r="I30" s="15">
        <v>38</v>
      </c>
      <c r="J30" s="15">
        <v>38</v>
      </c>
      <c r="K30" s="15">
        <v>10</v>
      </c>
      <c r="L30" s="15">
        <v>10</v>
      </c>
      <c r="M30" s="79">
        <v>3.61</v>
      </c>
      <c r="N30" s="94">
        <v>10</v>
      </c>
      <c r="O30" s="63">
        <v>2530</v>
      </c>
      <c r="P30" s="64">
        <f>Table224578910112345678910111213141516171819202122232425262728293031323334382444546474849505152536263646566676869703456789101112131415161718[[#This Row],[PEMBULATAN]]*O30</f>
        <v>25300</v>
      </c>
    </row>
    <row r="31" spans="1:16" ht="26.25" customHeight="1" x14ac:dyDescent="0.2">
      <c r="A31" s="13"/>
      <c r="B31" s="73"/>
      <c r="C31" s="71" t="s">
        <v>3745</v>
      </c>
      <c r="D31" s="76" t="s">
        <v>56</v>
      </c>
      <c r="E31" s="12">
        <v>44528</v>
      </c>
      <c r="F31" s="74" t="s">
        <v>1971</v>
      </c>
      <c r="G31" s="12">
        <v>44532</v>
      </c>
      <c r="H31" s="75" t="s">
        <v>3065</v>
      </c>
      <c r="I31" s="15">
        <v>40</v>
      </c>
      <c r="J31" s="15">
        <v>28</v>
      </c>
      <c r="K31" s="15">
        <v>20</v>
      </c>
      <c r="L31" s="15">
        <v>10</v>
      </c>
      <c r="M31" s="79">
        <v>5.6</v>
      </c>
      <c r="N31" s="94">
        <v>10</v>
      </c>
      <c r="O31" s="63">
        <v>2530</v>
      </c>
      <c r="P31" s="64">
        <f>Table224578910112345678910111213141516171819202122232425262728293031323334382444546474849505152536263646566676869703456789101112131415161718[[#This Row],[PEMBULATAN]]*O31</f>
        <v>25300</v>
      </c>
    </row>
    <row r="32" spans="1:16" ht="26.25" customHeight="1" x14ac:dyDescent="0.2">
      <c r="A32" s="13"/>
      <c r="B32" s="73"/>
      <c r="C32" s="71" t="s">
        <v>3746</v>
      </c>
      <c r="D32" s="76" t="s">
        <v>56</v>
      </c>
      <c r="E32" s="12">
        <v>44528</v>
      </c>
      <c r="F32" s="74" t="s">
        <v>1971</v>
      </c>
      <c r="G32" s="12">
        <v>44532</v>
      </c>
      <c r="H32" s="75" t="s">
        <v>3065</v>
      </c>
      <c r="I32" s="15">
        <v>40</v>
      </c>
      <c r="J32" s="15">
        <v>28</v>
      </c>
      <c r="K32" s="15">
        <v>20</v>
      </c>
      <c r="L32" s="15">
        <v>10</v>
      </c>
      <c r="M32" s="79">
        <v>5.6</v>
      </c>
      <c r="N32" s="94">
        <v>10</v>
      </c>
      <c r="O32" s="63">
        <v>2530</v>
      </c>
      <c r="P32" s="64">
        <f>Table224578910112345678910111213141516171819202122232425262728293031323334382444546474849505152536263646566676869703456789101112131415161718[[#This Row],[PEMBULATAN]]*O32</f>
        <v>25300</v>
      </c>
    </row>
    <row r="33" spans="1:16" ht="26.25" customHeight="1" x14ac:dyDescent="0.2">
      <c r="A33" s="13"/>
      <c r="B33" s="73"/>
      <c r="C33" s="71" t="s">
        <v>3747</v>
      </c>
      <c r="D33" s="76" t="s">
        <v>56</v>
      </c>
      <c r="E33" s="12">
        <v>44528</v>
      </c>
      <c r="F33" s="74" t="s">
        <v>1971</v>
      </c>
      <c r="G33" s="12">
        <v>44532</v>
      </c>
      <c r="H33" s="75" t="s">
        <v>3065</v>
      </c>
      <c r="I33" s="15">
        <v>40</v>
      </c>
      <c r="J33" s="15">
        <v>28</v>
      </c>
      <c r="K33" s="15">
        <v>20</v>
      </c>
      <c r="L33" s="15">
        <v>10</v>
      </c>
      <c r="M33" s="79">
        <v>5.6</v>
      </c>
      <c r="N33" s="94">
        <v>10</v>
      </c>
      <c r="O33" s="63">
        <v>2530</v>
      </c>
      <c r="P33" s="64">
        <f>Table224578910112345678910111213141516171819202122232425262728293031323334382444546474849505152536263646566676869703456789101112131415161718[[#This Row],[PEMBULATAN]]*O33</f>
        <v>25300</v>
      </c>
    </row>
    <row r="34" spans="1:16" ht="26.25" customHeight="1" x14ac:dyDescent="0.2">
      <c r="A34" s="13"/>
      <c r="B34" s="73"/>
      <c r="C34" s="71" t="s">
        <v>3748</v>
      </c>
      <c r="D34" s="76" t="s">
        <v>56</v>
      </c>
      <c r="E34" s="12">
        <v>44528</v>
      </c>
      <c r="F34" s="74" t="s">
        <v>1971</v>
      </c>
      <c r="G34" s="12">
        <v>44532</v>
      </c>
      <c r="H34" s="75" t="s">
        <v>3065</v>
      </c>
      <c r="I34" s="15">
        <v>40</v>
      </c>
      <c r="J34" s="15">
        <v>28</v>
      </c>
      <c r="K34" s="15">
        <v>20</v>
      </c>
      <c r="L34" s="15">
        <v>10</v>
      </c>
      <c r="M34" s="79">
        <v>5.6</v>
      </c>
      <c r="N34" s="94">
        <v>10</v>
      </c>
      <c r="O34" s="63">
        <v>2530</v>
      </c>
      <c r="P34" s="64">
        <f>Table224578910112345678910111213141516171819202122232425262728293031323334382444546474849505152536263646566676869703456789101112131415161718[[#This Row],[PEMBULATAN]]*O34</f>
        <v>25300</v>
      </c>
    </row>
    <row r="35" spans="1:16" ht="26.25" customHeight="1" x14ac:dyDescent="0.2">
      <c r="A35" s="13"/>
      <c r="B35" s="73"/>
      <c r="C35" s="71" t="s">
        <v>3749</v>
      </c>
      <c r="D35" s="76" t="s">
        <v>56</v>
      </c>
      <c r="E35" s="12">
        <v>44528</v>
      </c>
      <c r="F35" s="74" t="s">
        <v>1971</v>
      </c>
      <c r="G35" s="12">
        <v>44532</v>
      </c>
      <c r="H35" s="75" t="s">
        <v>3065</v>
      </c>
      <c r="I35" s="15">
        <v>60</v>
      </c>
      <c r="J35" s="15">
        <v>46</v>
      </c>
      <c r="K35" s="15">
        <v>10</v>
      </c>
      <c r="L35" s="15">
        <v>10</v>
      </c>
      <c r="M35" s="79">
        <v>6.9</v>
      </c>
      <c r="N35" s="94">
        <v>10</v>
      </c>
      <c r="O35" s="63">
        <v>2530</v>
      </c>
      <c r="P35" s="64">
        <f>Table224578910112345678910111213141516171819202122232425262728293031323334382444546474849505152536263646566676869703456789101112131415161718[[#This Row],[PEMBULATAN]]*O35</f>
        <v>25300</v>
      </c>
    </row>
    <row r="36" spans="1:16" ht="26.25" customHeight="1" x14ac:dyDescent="0.2">
      <c r="A36" s="13"/>
      <c r="B36" s="73"/>
      <c r="C36" s="71" t="s">
        <v>3750</v>
      </c>
      <c r="D36" s="76" t="s">
        <v>56</v>
      </c>
      <c r="E36" s="12">
        <v>44528</v>
      </c>
      <c r="F36" s="74" t="s">
        <v>1971</v>
      </c>
      <c r="G36" s="12">
        <v>44532</v>
      </c>
      <c r="H36" s="75" t="s">
        <v>3065</v>
      </c>
      <c r="I36" s="15">
        <v>40</v>
      </c>
      <c r="J36" s="15">
        <v>40</v>
      </c>
      <c r="K36" s="15">
        <v>70</v>
      </c>
      <c r="L36" s="15">
        <v>16</v>
      </c>
      <c r="M36" s="79">
        <v>28</v>
      </c>
      <c r="N36" s="94">
        <v>28</v>
      </c>
      <c r="O36" s="63">
        <v>2530</v>
      </c>
      <c r="P36" s="64">
        <f>Table224578910112345678910111213141516171819202122232425262728293031323334382444546474849505152536263646566676869703456789101112131415161718[[#This Row],[PEMBULATAN]]*O36</f>
        <v>70840</v>
      </c>
    </row>
    <row r="37" spans="1:16" ht="26.25" customHeight="1" x14ac:dyDescent="0.2">
      <c r="A37" s="13"/>
      <c r="B37" s="73"/>
      <c r="C37" s="71" t="s">
        <v>3751</v>
      </c>
      <c r="D37" s="76" t="s">
        <v>56</v>
      </c>
      <c r="E37" s="12">
        <v>44528</v>
      </c>
      <c r="F37" s="74" t="s">
        <v>1971</v>
      </c>
      <c r="G37" s="12">
        <v>44532</v>
      </c>
      <c r="H37" s="75" t="s">
        <v>3065</v>
      </c>
      <c r="I37" s="15">
        <v>40</v>
      </c>
      <c r="J37" s="15">
        <v>40</v>
      </c>
      <c r="K37" s="15">
        <v>70</v>
      </c>
      <c r="L37" s="15">
        <v>16</v>
      </c>
      <c r="M37" s="79">
        <v>28</v>
      </c>
      <c r="N37" s="94">
        <v>28</v>
      </c>
      <c r="O37" s="63">
        <v>2530</v>
      </c>
      <c r="P37" s="64">
        <f>Table224578910112345678910111213141516171819202122232425262728293031323334382444546474849505152536263646566676869703456789101112131415161718[[#This Row],[PEMBULATAN]]*O37</f>
        <v>70840</v>
      </c>
    </row>
    <row r="38" spans="1:16" ht="26.25" customHeight="1" x14ac:dyDescent="0.2">
      <c r="A38" s="13"/>
      <c r="B38" s="73"/>
      <c r="C38" s="71" t="s">
        <v>3752</v>
      </c>
      <c r="D38" s="76" t="s">
        <v>56</v>
      </c>
      <c r="E38" s="12">
        <v>44528</v>
      </c>
      <c r="F38" s="74" t="s">
        <v>1971</v>
      </c>
      <c r="G38" s="12">
        <v>44532</v>
      </c>
      <c r="H38" s="75" t="s">
        <v>3065</v>
      </c>
      <c r="I38" s="15">
        <v>33</v>
      </c>
      <c r="J38" s="15">
        <v>22</v>
      </c>
      <c r="K38" s="15">
        <v>20</v>
      </c>
      <c r="L38" s="15">
        <v>7</v>
      </c>
      <c r="M38" s="79">
        <v>3.63</v>
      </c>
      <c r="N38" s="94">
        <v>7</v>
      </c>
      <c r="O38" s="63">
        <v>2530</v>
      </c>
      <c r="P38" s="64">
        <f>Table224578910112345678910111213141516171819202122232425262728293031323334382444546474849505152536263646566676869703456789101112131415161718[[#This Row],[PEMBULATAN]]*O38</f>
        <v>17710</v>
      </c>
    </row>
    <row r="39" spans="1:16" ht="26.25" customHeight="1" x14ac:dyDescent="0.2">
      <c r="A39" s="13"/>
      <c r="B39" s="73"/>
      <c r="C39" s="71" t="s">
        <v>3753</v>
      </c>
      <c r="D39" s="76" t="s">
        <v>56</v>
      </c>
      <c r="E39" s="12">
        <v>44528</v>
      </c>
      <c r="F39" s="74" t="s">
        <v>1971</v>
      </c>
      <c r="G39" s="12">
        <v>44532</v>
      </c>
      <c r="H39" s="75" t="s">
        <v>3065</v>
      </c>
      <c r="I39" s="15">
        <v>36</v>
      </c>
      <c r="J39" s="15">
        <v>36</v>
      </c>
      <c r="K39" s="15">
        <v>18</v>
      </c>
      <c r="L39" s="15">
        <v>12</v>
      </c>
      <c r="M39" s="79">
        <v>5.8319999999999999</v>
      </c>
      <c r="N39" s="94">
        <v>12</v>
      </c>
      <c r="O39" s="63">
        <v>2530</v>
      </c>
      <c r="P39" s="64">
        <f>Table224578910112345678910111213141516171819202122232425262728293031323334382444546474849505152536263646566676869703456789101112131415161718[[#This Row],[PEMBULATAN]]*O39</f>
        <v>30360</v>
      </c>
    </row>
    <row r="40" spans="1:16" ht="26.25" customHeight="1" x14ac:dyDescent="0.2">
      <c r="A40" s="13"/>
      <c r="B40" s="73"/>
      <c r="C40" s="71" t="s">
        <v>3754</v>
      </c>
      <c r="D40" s="76" t="s">
        <v>56</v>
      </c>
      <c r="E40" s="12">
        <v>44528</v>
      </c>
      <c r="F40" s="74" t="s">
        <v>1971</v>
      </c>
      <c r="G40" s="12">
        <v>44532</v>
      </c>
      <c r="H40" s="75" t="s">
        <v>3065</v>
      </c>
      <c r="I40" s="15">
        <v>44</v>
      </c>
      <c r="J40" s="15">
        <v>34</v>
      </c>
      <c r="K40" s="15">
        <v>30</v>
      </c>
      <c r="L40" s="15">
        <v>9</v>
      </c>
      <c r="M40" s="79">
        <v>11.22</v>
      </c>
      <c r="N40" s="94">
        <v>11.22</v>
      </c>
      <c r="O40" s="63">
        <v>2530</v>
      </c>
      <c r="P40" s="64">
        <f>Table224578910112345678910111213141516171819202122232425262728293031323334382444546474849505152536263646566676869703456789101112131415161718[[#This Row],[PEMBULATAN]]*O40</f>
        <v>28386.600000000002</v>
      </c>
    </row>
    <row r="41" spans="1:16" ht="26.25" customHeight="1" x14ac:dyDescent="0.2">
      <c r="A41" s="13"/>
      <c r="B41" s="73"/>
      <c r="C41" s="71" t="s">
        <v>3755</v>
      </c>
      <c r="D41" s="76" t="s">
        <v>56</v>
      </c>
      <c r="E41" s="12">
        <v>44528</v>
      </c>
      <c r="F41" s="74" t="s">
        <v>1971</v>
      </c>
      <c r="G41" s="12">
        <v>44532</v>
      </c>
      <c r="H41" s="75" t="s">
        <v>3065</v>
      </c>
      <c r="I41" s="15">
        <v>38</v>
      </c>
      <c r="J41" s="15">
        <v>26</v>
      </c>
      <c r="K41" s="15">
        <v>17</v>
      </c>
      <c r="L41" s="15">
        <v>7</v>
      </c>
      <c r="M41" s="79">
        <v>4.1989999999999998</v>
      </c>
      <c r="N41" s="94">
        <v>7</v>
      </c>
      <c r="O41" s="63">
        <v>2530</v>
      </c>
      <c r="P41" s="64">
        <f>Table224578910112345678910111213141516171819202122232425262728293031323334382444546474849505152536263646566676869703456789101112131415161718[[#This Row],[PEMBULATAN]]*O41</f>
        <v>17710</v>
      </c>
    </row>
    <row r="42" spans="1:16" ht="26.25" customHeight="1" x14ac:dyDescent="0.2">
      <c r="A42" s="13"/>
      <c r="B42" s="73"/>
      <c r="C42" s="71" t="s">
        <v>3756</v>
      </c>
      <c r="D42" s="76" t="s">
        <v>56</v>
      </c>
      <c r="E42" s="12">
        <v>44528</v>
      </c>
      <c r="F42" s="74" t="s">
        <v>1971</v>
      </c>
      <c r="G42" s="12">
        <v>44532</v>
      </c>
      <c r="H42" s="75" t="s">
        <v>3065</v>
      </c>
      <c r="I42" s="15">
        <v>44</v>
      </c>
      <c r="J42" s="15">
        <v>33</v>
      </c>
      <c r="K42" s="15">
        <v>30</v>
      </c>
      <c r="L42" s="15">
        <v>9</v>
      </c>
      <c r="M42" s="79">
        <v>10.89</v>
      </c>
      <c r="N42" s="94">
        <v>10.89</v>
      </c>
      <c r="O42" s="63">
        <v>2530</v>
      </c>
      <c r="P42" s="64">
        <f>Table224578910112345678910111213141516171819202122232425262728293031323334382444546474849505152536263646566676869703456789101112131415161718[[#This Row],[PEMBULATAN]]*O42</f>
        <v>27551.7</v>
      </c>
    </row>
    <row r="43" spans="1:16" ht="26.25" customHeight="1" x14ac:dyDescent="0.2">
      <c r="A43" s="13"/>
      <c r="B43" s="73"/>
      <c r="C43" s="71" t="s">
        <v>3757</v>
      </c>
      <c r="D43" s="76" t="s">
        <v>56</v>
      </c>
      <c r="E43" s="12">
        <v>44528</v>
      </c>
      <c r="F43" s="74" t="s">
        <v>1971</v>
      </c>
      <c r="G43" s="12">
        <v>44532</v>
      </c>
      <c r="H43" s="75" t="s">
        <v>3065</v>
      </c>
      <c r="I43" s="15">
        <v>44</v>
      </c>
      <c r="J43" s="15">
        <v>33</v>
      </c>
      <c r="K43" s="15">
        <v>30</v>
      </c>
      <c r="L43" s="15">
        <v>9</v>
      </c>
      <c r="M43" s="79">
        <v>10.89</v>
      </c>
      <c r="N43" s="94">
        <v>10.89</v>
      </c>
      <c r="O43" s="63">
        <v>2530</v>
      </c>
      <c r="P43" s="64">
        <f>Table224578910112345678910111213141516171819202122232425262728293031323334382444546474849505152536263646566676869703456789101112131415161718[[#This Row],[PEMBULATAN]]*O43</f>
        <v>27551.7</v>
      </c>
    </row>
    <row r="44" spans="1:16" ht="26.25" customHeight="1" x14ac:dyDescent="0.2">
      <c r="A44" s="13"/>
      <c r="B44" s="73"/>
      <c r="C44" s="71" t="s">
        <v>3758</v>
      </c>
      <c r="D44" s="76" t="s">
        <v>56</v>
      </c>
      <c r="E44" s="12">
        <v>44528</v>
      </c>
      <c r="F44" s="74" t="s">
        <v>1971</v>
      </c>
      <c r="G44" s="12">
        <v>44532</v>
      </c>
      <c r="H44" s="75" t="s">
        <v>3065</v>
      </c>
      <c r="I44" s="15">
        <v>44</v>
      </c>
      <c r="J44" s="15">
        <v>33</v>
      </c>
      <c r="K44" s="15">
        <v>30</v>
      </c>
      <c r="L44" s="15">
        <v>9</v>
      </c>
      <c r="M44" s="79">
        <v>10.89</v>
      </c>
      <c r="N44" s="94">
        <v>10.89</v>
      </c>
      <c r="O44" s="63">
        <v>2530</v>
      </c>
      <c r="P44" s="64">
        <f>Table224578910112345678910111213141516171819202122232425262728293031323334382444546474849505152536263646566676869703456789101112131415161718[[#This Row],[PEMBULATAN]]*O44</f>
        <v>27551.7</v>
      </c>
    </row>
    <row r="45" spans="1:16" ht="26.25" customHeight="1" x14ac:dyDescent="0.2">
      <c r="A45" s="13"/>
      <c r="B45" s="73"/>
      <c r="C45" s="71" t="s">
        <v>3759</v>
      </c>
      <c r="D45" s="76" t="s">
        <v>56</v>
      </c>
      <c r="E45" s="12">
        <v>44528</v>
      </c>
      <c r="F45" s="74" t="s">
        <v>1971</v>
      </c>
      <c r="G45" s="12">
        <v>44532</v>
      </c>
      <c r="H45" s="75" t="s">
        <v>3065</v>
      </c>
      <c r="I45" s="15">
        <v>62</v>
      </c>
      <c r="J45" s="15">
        <v>42</v>
      </c>
      <c r="K45" s="15">
        <v>75</v>
      </c>
      <c r="L45" s="15">
        <v>31</v>
      </c>
      <c r="M45" s="79">
        <v>48.825000000000003</v>
      </c>
      <c r="N45" s="94">
        <v>48.825000000000003</v>
      </c>
      <c r="O45" s="63">
        <v>2530</v>
      </c>
      <c r="P45" s="64">
        <f>Table224578910112345678910111213141516171819202122232425262728293031323334382444546474849505152536263646566676869703456789101112131415161718[[#This Row],[PEMBULATAN]]*O45</f>
        <v>123527.25</v>
      </c>
    </row>
    <row r="46" spans="1:16" ht="26.25" customHeight="1" x14ac:dyDescent="0.2">
      <c r="A46" s="13"/>
      <c r="B46" s="73"/>
      <c r="C46" s="71" t="s">
        <v>3760</v>
      </c>
      <c r="D46" s="76" t="s">
        <v>56</v>
      </c>
      <c r="E46" s="12">
        <v>44528</v>
      </c>
      <c r="F46" s="74" t="s">
        <v>1971</v>
      </c>
      <c r="G46" s="12">
        <v>44532</v>
      </c>
      <c r="H46" s="75" t="s">
        <v>3065</v>
      </c>
      <c r="I46" s="15">
        <v>62</v>
      </c>
      <c r="J46" s="15">
        <v>42</v>
      </c>
      <c r="K46" s="15">
        <v>75</v>
      </c>
      <c r="L46" s="15">
        <v>31</v>
      </c>
      <c r="M46" s="79">
        <v>48.825000000000003</v>
      </c>
      <c r="N46" s="94">
        <v>48.825000000000003</v>
      </c>
      <c r="O46" s="63">
        <v>2530</v>
      </c>
      <c r="P46" s="64">
        <f>Table224578910112345678910111213141516171819202122232425262728293031323334382444546474849505152536263646566676869703456789101112131415161718[[#This Row],[PEMBULATAN]]*O46</f>
        <v>123527.25</v>
      </c>
    </row>
    <row r="47" spans="1:16" ht="26.25" customHeight="1" x14ac:dyDescent="0.2">
      <c r="A47" s="13"/>
      <c r="B47" s="73"/>
      <c r="C47" s="71" t="s">
        <v>3761</v>
      </c>
      <c r="D47" s="76" t="s">
        <v>56</v>
      </c>
      <c r="E47" s="12">
        <v>44528</v>
      </c>
      <c r="F47" s="74" t="s">
        <v>1971</v>
      </c>
      <c r="G47" s="12">
        <v>44532</v>
      </c>
      <c r="H47" s="75" t="s">
        <v>3065</v>
      </c>
      <c r="I47" s="15">
        <v>62</v>
      </c>
      <c r="J47" s="15">
        <v>42</v>
      </c>
      <c r="K47" s="15">
        <v>75</v>
      </c>
      <c r="L47" s="15">
        <v>31</v>
      </c>
      <c r="M47" s="79">
        <v>48.825000000000003</v>
      </c>
      <c r="N47" s="94">
        <v>48.825000000000003</v>
      </c>
      <c r="O47" s="63">
        <v>2530</v>
      </c>
      <c r="P47" s="64">
        <f>Table224578910112345678910111213141516171819202122232425262728293031323334382444546474849505152536263646566676869703456789101112131415161718[[#This Row],[PEMBULATAN]]*O47</f>
        <v>123527.25</v>
      </c>
    </row>
    <row r="48" spans="1:16" ht="26.25" customHeight="1" x14ac:dyDescent="0.2">
      <c r="A48" s="13"/>
      <c r="B48" s="73"/>
      <c r="C48" s="71" t="s">
        <v>3762</v>
      </c>
      <c r="D48" s="76" t="s">
        <v>56</v>
      </c>
      <c r="E48" s="12">
        <v>44528</v>
      </c>
      <c r="F48" s="74" t="s">
        <v>1971</v>
      </c>
      <c r="G48" s="12">
        <v>44532</v>
      </c>
      <c r="H48" s="75" t="s">
        <v>3065</v>
      </c>
      <c r="I48" s="15">
        <v>62</v>
      </c>
      <c r="J48" s="15">
        <v>42</v>
      </c>
      <c r="K48" s="15">
        <v>75</v>
      </c>
      <c r="L48" s="15">
        <v>31</v>
      </c>
      <c r="M48" s="79">
        <v>48.825000000000003</v>
      </c>
      <c r="N48" s="94">
        <v>48.825000000000003</v>
      </c>
      <c r="O48" s="63">
        <v>2530</v>
      </c>
      <c r="P48" s="64">
        <f>Table224578910112345678910111213141516171819202122232425262728293031323334382444546474849505152536263646566676869703456789101112131415161718[[#This Row],[PEMBULATAN]]*O48</f>
        <v>123527.25</v>
      </c>
    </row>
    <row r="49" spans="1:16" ht="26.25" customHeight="1" x14ac:dyDescent="0.2">
      <c r="A49" s="13"/>
      <c r="B49" s="73"/>
      <c r="C49" s="71" t="s">
        <v>3763</v>
      </c>
      <c r="D49" s="76" t="s">
        <v>56</v>
      </c>
      <c r="E49" s="12">
        <v>44528</v>
      </c>
      <c r="F49" s="74" t="s">
        <v>1971</v>
      </c>
      <c r="G49" s="12">
        <v>44532</v>
      </c>
      <c r="H49" s="75" t="s">
        <v>3065</v>
      </c>
      <c r="I49" s="15">
        <v>62</v>
      </c>
      <c r="J49" s="15">
        <v>42</v>
      </c>
      <c r="K49" s="15">
        <v>75</v>
      </c>
      <c r="L49" s="15">
        <v>31</v>
      </c>
      <c r="M49" s="79">
        <v>48.825000000000003</v>
      </c>
      <c r="N49" s="94">
        <v>48.825000000000003</v>
      </c>
      <c r="O49" s="63">
        <v>2530</v>
      </c>
      <c r="P49" s="64">
        <f>Table224578910112345678910111213141516171819202122232425262728293031323334382444546474849505152536263646566676869703456789101112131415161718[[#This Row],[PEMBULATAN]]*O49</f>
        <v>123527.25</v>
      </c>
    </row>
    <row r="50" spans="1:16" ht="26.25" customHeight="1" x14ac:dyDescent="0.2">
      <c r="A50" s="13"/>
      <c r="B50" s="73"/>
      <c r="C50" s="71" t="s">
        <v>3764</v>
      </c>
      <c r="D50" s="76" t="s">
        <v>56</v>
      </c>
      <c r="E50" s="12">
        <v>44528</v>
      </c>
      <c r="F50" s="74" t="s">
        <v>1971</v>
      </c>
      <c r="G50" s="12">
        <v>44532</v>
      </c>
      <c r="H50" s="75" t="s">
        <v>3065</v>
      </c>
      <c r="I50" s="15">
        <v>36</v>
      </c>
      <c r="J50" s="15">
        <v>36</v>
      </c>
      <c r="K50" s="15">
        <v>18</v>
      </c>
      <c r="L50" s="15">
        <v>12</v>
      </c>
      <c r="M50" s="79">
        <v>5.8319999999999999</v>
      </c>
      <c r="N50" s="94">
        <v>12</v>
      </c>
      <c r="O50" s="63">
        <v>2530</v>
      </c>
      <c r="P50" s="64">
        <f>Table224578910112345678910111213141516171819202122232425262728293031323334382444546474849505152536263646566676869703456789101112131415161718[[#This Row],[PEMBULATAN]]*O50</f>
        <v>30360</v>
      </c>
    </row>
    <row r="51" spans="1:16" ht="26.25" customHeight="1" x14ac:dyDescent="0.2">
      <c r="A51" s="13"/>
      <c r="B51" s="73"/>
      <c r="C51" s="71" t="s">
        <v>3765</v>
      </c>
      <c r="D51" s="76" t="s">
        <v>56</v>
      </c>
      <c r="E51" s="12">
        <v>44528</v>
      </c>
      <c r="F51" s="74" t="s">
        <v>1971</v>
      </c>
      <c r="G51" s="12">
        <v>44532</v>
      </c>
      <c r="H51" s="75" t="s">
        <v>3065</v>
      </c>
      <c r="I51" s="15">
        <v>62</v>
      </c>
      <c r="J51" s="15">
        <v>42</v>
      </c>
      <c r="K51" s="15">
        <v>75</v>
      </c>
      <c r="L51" s="15">
        <v>31</v>
      </c>
      <c r="M51" s="79">
        <v>48.825000000000003</v>
      </c>
      <c r="N51" s="94">
        <v>48.825000000000003</v>
      </c>
      <c r="O51" s="63">
        <v>2530</v>
      </c>
      <c r="P51" s="64">
        <f>Table224578910112345678910111213141516171819202122232425262728293031323334382444546474849505152536263646566676869703456789101112131415161718[[#This Row],[PEMBULATAN]]*O51</f>
        <v>123527.25</v>
      </c>
    </row>
    <row r="52" spans="1:16" ht="26.25" customHeight="1" x14ac:dyDescent="0.2">
      <c r="A52" s="13"/>
      <c r="B52" s="73"/>
      <c r="C52" s="71" t="s">
        <v>3766</v>
      </c>
      <c r="D52" s="76" t="s">
        <v>56</v>
      </c>
      <c r="E52" s="12">
        <v>44528</v>
      </c>
      <c r="F52" s="74" t="s">
        <v>1971</v>
      </c>
      <c r="G52" s="12">
        <v>44532</v>
      </c>
      <c r="H52" s="75" t="s">
        <v>3065</v>
      </c>
      <c r="I52" s="15">
        <v>38</v>
      </c>
      <c r="J52" s="15">
        <v>26</v>
      </c>
      <c r="K52" s="15">
        <v>17</v>
      </c>
      <c r="L52" s="15">
        <v>7</v>
      </c>
      <c r="M52" s="79">
        <v>4.1989999999999998</v>
      </c>
      <c r="N52" s="94">
        <v>7</v>
      </c>
      <c r="O52" s="63">
        <v>2530</v>
      </c>
      <c r="P52" s="64">
        <f>Table224578910112345678910111213141516171819202122232425262728293031323334382444546474849505152536263646566676869703456789101112131415161718[[#This Row],[PEMBULATAN]]*O52</f>
        <v>17710</v>
      </c>
    </row>
    <row r="53" spans="1:16" ht="26.25" customHeight="1" x14ac:dyDescent="0.2">
      <c r="A53" s="13"/>
      <c r="B53" s="73"/>
      <c r="C53" s="71" t="s">
        <v>3767</v>
      </c>
      <c r="D53" s="76" t="s">
        <v>56</v>
      </c>
      <c r="E53" s="12">
        <v>44528</v>
      </c>
      <c r="F53" s="74" t="s">
        <v>1971</v>
      </c>
      <c r="G53" s="12">
        <v>44532</v>
      </c>
      <c r="H53" s="75" t="s">
        <v>3065</v>
      </c>
      <c r="I53" s="15">
        <v>38</v>
      </c>
      <c r="J53" s="15">
        <v>26</v>
      </c>
      <c r="K53" s="15">
        <v>17</v>
      </c>
      <c r="L53" s="15">
        <v>7</v>
      </c>
      <c r="M53" s="79">
        <v>4.1989999999999998</v>
      </c>
      <c r="N53" s="94">
        <v>7</v>
      </c>
      <c r="O53" s="63">
        <v>2530</v>
      </c>
      <c r="P53" s="64">
        <f>Table224578910112345678910111213141516171819202122232425262728293031323334382444546474849505152536263646566676869703456789101112131415161718[[#This Row],[PEMBULATAN]]*O53</f>
        <v>17710</v>
      </c>
    </row>
    <row r="54" spans="1:16" ht="26.25" customHeight="1" x14ac:dyDescent="0.2">
      <c r="A54" s="13"/>
      <c r="B54" s="73"/>
      <c r="C54" s="71" t="s">
        <v>3768</v>
      </c>
      <c r="D54" s="76" t="s">
        <v>56</v>
      </c>
      <c r="E54" s="12">
        <v>44528</v>
      </c>
      <c r="F54" s="74" t="s">
        <v>1971</v>
      </c>
      <c r="G54" s="12">
        <v>44532</v>
      </c>
      <c r="H54" s="75" t="s">
        <v>3065</v>
      </c>
      <c r="I54" s="15">
        <v>38</v>
      </c>
      <c r="J54" s="15">
        <v>26</v>
      </c>
      <c r="K54" s="15">
        <v>17</v>
      </c>
      <c r="L54" s="15">
        <v>7</v>
      </c>
      <c r="M54" s="79">
        <v>4.1989999999999998</v>
      </c>
      <c r="N54" s="94">
        <v>7</v>
      </c>
      <c r="O54" s="63">
        <v>2530</v>
      </c>
      <c r="P54" s="64">
        <f>Table224578910112345678910111213141516171819202122232425262728293031323334382444546474849505152536263646566676869703456789101112131415161718[[#This Row],[PEMBULATAN]]*O54</f>
        <v>17710</v>
      </c>
    </row>
    <row r="55" spans="1:16" ht="26.25" customHeight="1" x14ac:dyDescent="0.2">
      <c r="A55" s="13"/>
      <c r="B55" s="73"/>
      <c r="C55" s="71" t="s">
        <v>3769</v>
      </c>
      <c r="D55" s="76" t="s">
        <v>56</v>
      </c>
      <c r="E55" s="12">
        <v>44528</v>
      </c>
      <c r="F55" s="74" t="s">
        <v>1971</v>
      </c>
      <c r="G55" s="12">
        <v>44532</v>
      </c>
      <c r="H55" s="75" t="s">
        <v>3065</v>
      </c>
      <c r="I55" s="15">
        <v>90</v>
      </c>
      <c r="J55" s="15">
        <v>63</v>
      </c>
      <c r="K55" s="15">
        <v>22</v>
      </c>
      <c r="L55" s="15">
        <v>4</v>
      </c>
      <c r="M55" s="79">
        <v>31.184999999999999</v>
      </c>
      <c r="N55" s="94">
        <v>31.184999999999999</v>
      </c>
      <c r="O55" s="63">
        <v>2530</v>
      </c>
      <c r="P55" s="64">
        <f>Table224578910112345678910111213141516171819202122232425262728293031323334382444546474849505152536263646566676869703456789101112131415161718[[#This Row],[PEMBULATAN]]*O55</f>
        <v>78898.05</v>
      </c>
    </row>
    <row r="56" spans="1:16" ht="26.25" customHeight="1" x14ac:dyDescent="0.2">
      <c r="A56" s="13"/>
      <c r="B56" s="73"/>
      <c r="C56" s="71" t="s">
        <v>3770</v>
      </c>
      <c r="D56" s="76" t="s">
        <v>56</v>
      </c>
      <c r="E56" s="12">
        <v>44528</v>
      </c>
      <c r="F56" s="74" t="s">
        <v>1971</v>
      </c>
      <c r="G56" s="12">
        <v>44532</v>
      </c>
      <c r="H56" s="75" t="s">
        <v>3065</v>
      </c>
      <c r="I56" s="15">
        <v>36</v>
      </c>
      <c r="J56" s="15">
        <v>36</v>
      </c>
      <c r="K56" s="15">
        <v>18</v>
      </c>
      <c r="L56" s="15">
        <v>12</v>
      </c>
      <c r="M56" s="79">
        <v>5.8319999999999999</v>
      </c>
      <c r="N56" s="94">
        <v>12</v>
      </c>
      <c r="O56" s="63">
        <v>2530</v>
      </c>
      <c r="P56" s="64">
        <f>Table224578910112345678910111213141516171819202122232425262728293031323334382444546474849505152536263646566676869703456789101112131415161718[[#This Row],[PEMBULATAN]]*O56</f>
        <v>30360</v>
      </c>
    </row>
    <row r="57" spans="1:16" ht="26.25" customHeight="1" x14ac:dyDescent="0.2">
      <c r="A57" s="13"/>
      <c r="B57" s="73"/>
      <c r="C57" s="71" t="s">
        <v>3771</v>
      </c>
      <c r="D57" s="76" t="s">
        <v>56</v>
      </c>
      <c r="E57" s="12">
        <v>44528</v>
      </c>
      <c r="F57" s="74" t="s">
        <v>1971</v>
      </c>
      <c r="G57" s="12">
        <v>44532</v>
      </c>
      <c r="H57" s="75" t="s">
        <v>3065</v>
      </c>
      <c r="I57" s="15">
        <v>36</v>
      </c>
      <c r="J57" s="15">
        <v>36</v>
      </c>
      <c r="K57" s="15">
        <v>18</v>
      </c>
      <c r="L57" s="15">
        <v>12</v>
      </c>
      <c r="M57" s="79">
        <v>5.8319999999999999</v>
      </c>
      <c r="N57" s="94">
        <v>12</v>
      </c>
      <c r="O57" s="63">
        <v>2530</v>
      </c>
      <c r="P57" s="64">
        <f>Table224578910112345678910111213141516171819202122232425262728293031323334382444546474849505152536263646566676869703456789101112131415161718[[#This Row],[PEMBULATAN]]*O57</f>
        <v>30360</v>
      </c>
    </row>
    <row r="58" spans="1:16" ht="26.25" customHeight="1" x14ac:dyDescent="0.2">
      <c r="A58" s="13"/>
      <c r="B58" s="73"/>
      <c r="C58" s="71" t="s">
        <v>3772</v>
      </c>
      <c r="D58" s="76" t="s">
        <v>56</v>
      </c>
      <c r="E58" s="12">
        <v>44528</v>
      </c>
      <c r="F58" s="74" t="s">
        <v>1971</v>
      </c>
      <c r="G58" s="12">
        <v>44532</v>
      </c>
      <c r="H58" s="75" t="s">
        <v>3065</v>
      </c>
      <c r="I58" s="15">
        <v>42</v>
      </c>
      <c r="J58" s="15">
        <v>24</v>
      </c>
      <c r="K58" s="15">
        <v>17</v>
      </c>
      <c r="L58" s="15">
        <v>7</v>
      </c>
      <c r="M58" s="79">
        <v>4.2839999999999998</v>
      </c>
      <c r="N58" s="94">
        <v>7</v>
      </c>
      <c r="O58" s="63">
        <v>2530</v>
      </c>
      <c r="P58" s="64">
        <f>Table224578910112345678910111213141516171819202122232425262728293031323334382444546474849505152536263646566676869703456789101112131415161718[[#This Row],[PEMBULATAN]]*O58</f>
        <v>17710</v>
      </c>
    </row>
    <row r="59" spans="1:16" ht="26.25" customHeight="1" x14ac:dyDescent="0.2">
      <c r="A59" s="13"/>
      <c r="B59" s="73"/>
      <c r="C59" s="71" t="s">
        <v>3773</v>
      </c>
      <c r="D59" s="76" t="s">
        <v>56</v>
      </c>
      <c r="E59" s="12">
        <v>44528</v>
      </c>
      <c r="F59" s="74" t="s">
        <v>1971</v>
      </c>
      <c r="G59" s="12">
        <v>44532</v>
      </c>
      <c r="H59" s="75" t="s">
        <v>3065</v>
      </c>
      <c r="I59" s="15">
        <v>42</v>
      </c>
      <c r="J59" s="15">
        <v>24</v>
      </c>
      <c r="K59" s="15">
        <v>17</v>
      </c>
      <c r="L59" s="15">
        <v>7</v>
      </c>
      <c r="M59" s="79">
        <v>4.2839999999999998</v>
      </c>
      <c r="N59" s="94">
        <v>7</v>
      </c>
      <c r="O59" s="63">
        <v>2530</v>
      </c>
      <c r="P59" s="64">
        <f>Table224578910112345678910111213141516171819202122232425262728293031323334382444546474849505152536263646566676869703456789101112131415161718[[#This Row],[PEMBULATAN]]*O59</f>
        <v>17710</v>
      </c>
    </row>
    <row r="60" spans="1:16" ht="26.25" customHeight="1" x14ac:dyDescent="0.2">
      <c r="A60" s="13"/>
      <c r="B60" s="73"/>
      <c r="C60" s="71" t="s">
        <v>3774</v>
      </c>
      <c r="D60" s="76" t="s">
        <v>56</v>
      </c>
      <c r="E60" s="12">
        <v>44528</v>
      </c>
      <c r="F60" s="74" t="s">
        <v>1971</v>
      </c>
      <c r="G60" s="12">
        <v>44532</v>
      </c>
      <c r="H60" s="75" t="s">
        <v>3065</v>
      </c>
      <c r="I60" s="15">
        <v>150</v>
      </c>
      <c r="J60" s="15">
        <v>64</v>
      </c>
      <c r="K60" s="15">
        <v>12</v>
      </c>
      <c r="L60" s="15">
        <v>13</v>
      </c>
      <c r="M60" s="79">
        <v>28.8</v>
      </c>
      <c r="N60" s="94">
        <v>28.8</v>
      </c>
      <c r="O60" s="63">
        <v>2530</v>
      </c>
      <c r="P60" s="64">
        <f>Table224578910112345678910111213141516171819202122232425262728293031323334382444546474849505152536263646566676869703456789101112131415161718[[#This Row],[PEMBULATAN]]*O60</f>
        <v>72864</v>
      </c>
    </row>
    <row r="61" spans="1:16" ht="26.25" customHeight="1" x14ac:dyDescent="0.2">
      <c r="A61" s="13"/>
      <c r="B61" s="73"/>
      <c r="C61" s="71" t="s">
        <v>3775</v>
      </c>
      <c r="D61" s="76" t="s">
        <v>56</v>
      </c>
      <c r="E61" s="12">
        <v>44528</v>
      </c>
      <c r="F61" s="74" t="s">
        <v>1971</v>
      </c>
      <c r="G61" s="12">
        <v>44532</v>
      </c>
      <c r="H61" s="75" t="s">
        <v>3065</v>
      </c>
      <c r="I61" s="15">
        <v>150</v>
      </c>
      <c r="J61" s="15">
        <v>64</v>
      </c>
      <c r="K61" s="15">
        <v>12</v>
      </c>
      <c r="L61" s="15">
        <v>13</v>
      </c>
      <c r="M61" s="79">
        <v>28.8</v>
      </c>
      <c r="N61" s="94">
        <v>28.8</v>
      </c>
      <c r="O61" s="63">
        <v>2530</v>
      </c>
      <c r="P61" s="64">
        <f>Table224578910112345678910111213141516171819202122232425262728293031323334382444546474849505152536263646566676869703456789101112131415161718[[#This Row],[PEMBULATAN]]*O61</f>
        <v>72864</v>
      </c>
    </row>
    <row r="62" spans="1:16" ht="26.25" customHeight="1" x14ac:dyDescent="0.2">
      <c r="A62" s="13"/>
      <c r="B62" s="73"/>
      <c r="C62" s="71" t="s">
        <v>3776</v>
      </c>
      <c r="D62" s="76" t="s">
        <v>56</v>
      </c>
      <c r="E62" s="12">
        <v>44528</v>
      </c>
      <c r="F62" s="74" t="s">
        <v>1971</v>
      </c>
      <c r="G62" s="12">
        <v>44532</v>
      </c>
      <c r="H62" s="75" t="s">
        <v>3065</v>
      </c>
      <c r="I62" s="15">
        <v>150</v>
      </c>
      <c r="J62" s="15">
        <v>64</v>
      </c>
      <c r="K62" s="15">
        <v>12</v>
      </c>
      <c r="L62" s="15">
        <v>13</v>
      </c>
      <c r="M62" s="79">
        <v>28.8</v>
      </c>
      <c r="N62" s="94">
        <v>28.8</v>
      </c>
      <c r="O62" s="63">
        <v>2530</v>
      </c>
      <c r="P62" s="64">
        <f>Table224578910112345678910111213141516171819202122232425262728293031323334382444546474849505152536263646566676869703456789101112131415161718[[#This Row],[PEMBULATAN]]*O62</f>
        <v>72864</v>
      </c>
    </row>
    <row r="63" spans="1:16" ht="26.25" customHeight="1" x14ac:dyDescent="0.2">
      <c r="A63" s="13"/>
      <c r="B63" s="73"/>
      <c r="C63" s="71" t="s">
        <v>3777</v>
      </c>
      <c r="D63" s="76" t="s">
        <v>56</v>
      </c>
      <c r="E63" s="12">
        <v>44528</v>
      </c>
      <c r="F63" s="74" t="s">
        <v>1971</v>
      </c>
      <c r="G63" s="12">
        <v>44532</v>
      </c>
      <c r="H63" s="75" t="s">
        <v>3065</v>
      </c>
      <c r="I63" s="15">
        <v>150</v>
      </c>
      <c r="J63" s="15">
        <v>64</v>
      </c>
      <c r="K63" s="15">
        <v>12</v>
      </c>
      <c r="L63" s="15">
        <v>13</v>
      </c>
      <c r="M63" s="79">
        <v>28.8</v>
      </c>
      <c r="N63" s="94">
        <v>28.8</v>
      </c>
      <c r="O63" s="63">
        <v>2530</v>
      </c>
      <c r="P63" s="64">
        <f>Table224578910112345678910111213141516171819202122232425262728293031323334382444546474849505152536263646566676869703456789101112131415161718[[#This Row],[PEMBULATAN]]*O63</f>
        <v>72864</v>
      </c>
    </row>
    <row r="64" spans="1:16" ht="26.25" customHeight="1" x14ac:dyDescent="0.2">
      <c r="A64" s="13"/>
      <c r="B64" s="73"/>
      <c r="C64" s="71" t="s">
        <v>3778</v>
      </c>
      <c r="D64" s="76" t="s">
        <v>56</v>
      </c>
      <c r="E64" s="12">
        <v>44528</v>
      </c>
      <c r="F64" s="74" t="s">
        <v>1971</v>
      </c>
      <c r="G64" s="12">
        <v>44532</v>
      </c>
      <c r="H64" s="75" t="s">
        <v>3065</v>
      </c>
      <c r="I64" s="15">
        <v>150</v>
      </c>
      <c r="J64" s="15">
        <v>64</v>
      </c>
      <c r="K64" s="15">
        <v>12</v>
      </c>
      <c r="L64" s="15">
        <v>13</v>
      </c>
      <c r="M64" s="79">
        <v>28.8</v>
      </c>
      <c r="N64" s="94">
        <v>28.8</v>
      </c>
      <c r="O64" s="63">
        <v>2530</v>
      </c>
      <c r="P64" s="64">
        <f>Table224578910112345678910111213141516171819202122232425262728293031323334382444546474849505152536263646566676869703456789101112131415161718[[#This Row],[PEMBULATAN]]*O64</f>
        <v>72864</v>
      </c>
    </row>
    <row r="65" spans="1:16" ht="26.25" customHeight="1" x14ac:dyDescent="0.2">
      <c r="A65" s="13"/>
      <c r="B65" s="73"/>
      <c r="C65" s="71" t="s">
        <v>3779</v>
      </c>
      <c r="D65" s="76" t="s">
        <v>56</v>
      </c>
      <c r="E65" s="12">
        <v>44528</v>
      </c>
      <c r="F65" s="74" t="s">
        <v>1971</v>
      </c>
      <c r="G65" s="12">
        <v>44532</v>
      </c>
      <c r="H65" s="75" t="s">
        <v>3065</v>
      </c>
      <c r="I65" s="15">
        <v>150</v>
      </c>
      <c r="J65" s="15">
        <v>64</v>
      </c>
      <c r="K65" s="15">
        <v>12</v>
      </c>
      <c r="L65" s="15">
        <v>13</v>
      </c>
      <c r="M65" s="79">
        <v>28.8</v>
      </c>
      <c r="N65" s="94">
        <v>28.8</v>
      </c>
      <c r="O65" s="63">
        <v>2530</v>
      </c>
      <c r="P65" s="64">
        <f>Table224578910112345678910111213141516171819202122232425262728293031323334382444546474849505152536263646566676869703456789101112131415161718[[#This Row],[PEMBULATAN]]*O65</f>
        <v>72864</v>
      </c>
    </row>
    <row r="66" spans="1:16" ht="22.5" customHeight="1" x14ac:dyDescent="0.2">
      <c r="A66" s="116" t="s">
        <v>30</v>
      </c>
      <c r="B66" s="117"/>
      <c r="C66" s="117"/>
      <c r="D66" s="117"/>
      <c r="E66" s="117"/>
      <c r="F66" s="117"/>
      <c r="G66" s="117"/>
      <c r="H66" s="117"/>
      <c r="I66" s="117"/>
      <c r="J66" s="117"/>
      <c r="K66" s="117"/>
      <c r="L66" s="118"/>
      <c r="M66" s="77">
        <f>SUBTOTAL(109,Table224578910112345678910111213141516171819202122232425262728293031323334382444546474849505152536263646566676869703456789101112131415161718[KG VOLUME])</f>
        <v>1160.0519999999997</v>
      </c>
      <c r="N66" s="67">
        <f>SUM(N3:N65)</f>
        <v>1266.0999999999997</v>
      </c>
      <c r="O66" s="119">
        <f>SUM(P3:P65)</f>
        <v>3203232.9999999991</v>
      </c>
      <c r="P66" s="120"/>
    </row>
    <row r="67" spans="1:16" ht="18" customHeight="1" x14ac:dyDescent="0.2">
      <c r="A67" s="84"/>
      <c r="B67" s="55" t="s">
        <v>42</v>
      </c>
      <c r="C67" s="54"/>
      <c r="D67" s="56" t="s">
        <v>43</v>
      </c>
      <c r="E67" s="84"/>
      <c r="F67" s="84"/>
      <c r="G67" s="84"/>
      <c r="H67" s="84"/>
      <c r="I67" s="84"/>
      <c r="J67" s="84"/>
      <c r="K67" s="84"/>
      <c r="L67" s="84"/>
      <c r="M67" s="85"/>
      <c r="N67" s="86" t="s">
        <v>51</v>
      </c>
      <c r="O67" s="87"/>
      <c r="P67" s="87">
        <f>O66*10%</f>
        <v>320323.29999999993</v>
      </c>
    </row>
    <row r="68" spans="1:16" ht="18" customHeight="1" thickBot="1" x14ac:dyDescent="0.25">
      <c r="A68" s="84"/>
      <c r="B68" s="55"/>
      <c r="C68" s="54"/>
      <c r="D68" s="56"/>
      <c r="E68" s="84"/>
      <c r="F68" s="84"/>
      <c r="G68" s="84"/>
      <c r="H68" s="84"/>
      <c r="I68" s="84"/>
      <c r="J68" s="84"/>
      <c r="K68" s="84"/>
      <c r="L68" s="84"/>
      <c r="M68" s="85"/>
      <c r="N68" s="88" t="s">
        <v>52</v>
      </c>
      <c r="O68" s="89"/>
      <c r="P68" s="89">
        <f>O66-P67</f>
        <v>2882909.6999999993</v>
      </c>
    </row>
    <row r="69" spans="1:16" ht="18" customHeight="1" x14ac:dyDescent="0.2">
      <c r="A69" s="10"/>
      <c r="H69" s="62"/>
      <c r="N69" s="61" t="s">
        <v>31</v>
      </c>
      <c r="P69" s="68">
        <f>P68*1%</f>
        <v>28829.096999999994</v>
      </c>
    </row>
    <row r="70" spans="1:16" ht="18" customHeight="1" thickBot="1" x14ac:dyDescent="0.25">
      <c r="A70" s="10"/>
      <c r="H70" s="62"/>
      <c r="N70" s="61" t="s">
        <v>53</v>
      </c>
      <c r="P70" s="70">
        <f>P68*2%</f>
        <v>57658.193999999989</v>
      </c>
    </row>
    <row r="71" spans="1:16" ht="18" customHeight="1" x14ac:dyDescent="0.2">
      <c r="A71" s="10"/>
      <c r="H71" s="62"/>
      <c r="N71" s="65" t="s">
        <v>32</v>
      </c>
      <c r="O71" s="66"/>
      <c r="P71" s="69">
        <f>P68+P69-P70</f>
        <v>2854080.6029999992</v>
      </c>
    </row>
    <row r="73" spans="1:16" x14ac:dyDescent="0.2">
      <c r="A73" s="10"/>
      <c r="H73" s="62"/>
      <c r="P73" s="70"/>
    </row>
    <row r="74" spans="1:16" x14ac:dyDescent="0.2">
      <c r="A74" s="10"/>
      <c r="H74" s="62"/>
      <c r="O74" s="57"/>
      <c r="P74" s="70"/>
    </row>
    <row r="75" spans="1:16" s="3" customFormat="1" x14ac:dyDescent="0.25">
      <c r="A75" s="10"/>
      <c r="B75" s="2"/>
      <c r="C75" s="2"/>
      <c r="E75" s="11"/>
      <c r="H75" s="62"/>
      <c r="N75" s="14"/>
      <c r="O75" s="14"/>
      <c r="P75" s="14"/>
    </row>
    <row r="76" spans="1:16" s="3" customFormat="1" x14ac:dyDescent="0.25">
      <c r="A76" s="10"/>
      <c r="B76" s="2"/>
      <c r="C76" s="2"/>
      <c r="E76" s="11"/>
      <c r="H76" s="62"/>
      <c r="N76" s="14"/>
      <c r="O76" s="14"/>
      <c r="P76" s="14"/>
    </row>
    <row r="77" spans="1:16" s="3" customFormat="1" x14ac:dyDescent="0.25">
      <c r="A77" s="10"/>
      <c r="B77" s="2"/>
      <c r="C77" s="2"/>
      <c r="E77" s="11"/>
      <c r="H77" s="62"/>
      <c r="N77" s="14"/>
      <c r="O77" s="14"/>
      <c r="P77" s="14"/>
    </row>
    <row r="78" spans="1:16" s="3" customFormat="1" x14ac:dyDescent="0.25">
      <c r="A78" s="10"/>
      <c r="B78" s="2"/>
      <c r="C78" s="2"/>
      <c r="E78" s="11"/>
      <c r="H78" s="62"/>
      <c r="N78" s="14"/>
      <c r="O78" s="14"/>
      <c r="P78" s="14"/>
    </row>
    <row r="79" spans="1:16" s="3" customFormat="1" x14ac:dyDescent="0.25">
      <c r="A79" s="10"/>
      <c r="B79" s="2"/>
      <c r="C79" s="2"/>
      <c r="E79" s="11"/>
      <c r="H79" s="62"/>
      <c r="N79" s="14"/>
      <c r="O79" s="14"/>
      <c r="P79" s="14"/>
    </row>
    <row r="80" spans="1:16" s="3" customFormat="1" x14ac:dyDescent="0.25">
      <c r="A80" s="10"/>
      <c r="B80" s="2"/>
      <c r="C80" s="2"/>
      <c r="E80" s="11"/>
      <c r="H80" s="62"/>
      <c r="N80" s="14"/>
      <c r="O80" s="14"/>
      <c r="P80" s="14"/>
    </row>
    <row r="81" spans="1:16" s="3" customFormat="1" x14ac:dyDescent="0.25">
      <c r="A81" s="10"/>
      <c r="B81" s="2"/>
      <c r="C81" s="2"/>
      <c r="E81" s="11"/>
      <c r="H81" s="62"/>
      <c r="N81" s="14"/>
      <c r="O81" s="14"/>
      <c r="P81" s="14"/>
    </row>
    <row r="82" spans="1:16" s="3" customFormat="1" x14ac:dyDescent="0.25">
      <c r="A82" s="10"/>
      <c r="B82" s="2"/>
      <c r="C82" s="2"/>
      <c r="E82" s="11"/>
      <c r="H82" s="62"/>
      <c r="N82" s="14"/>
      <c r="O82" s="14"/>
      <c r="P82" s="14"/>
    </row>
    <row r="83" spans="1:16" s="3" customFormat="1" x14ac:dyDescent="0.25">
      <c r="A83" s="10"/>
      <c r="B83" s="2"/>
      <c r="C83" s="2"/>
      <c r="E83" s="11"/>
      <c r="H83" s="62"/>
      <c r="N83" s="14"/>
      <c r="O83" s="14"/>
      <c r="P83" s="14"/>
    </row>
    <row r="84" spans="1:16" s="3" customFormat="1" x14ac:dyDescent="0.25">
      <c r="A84" s="10"/>
      <c r="B84" s="2"/>
      <c r="C84" s="2"/>
      <c r="E84" s="11"/>
      <c r="H84" s="62"/>
      <c r="N84" s="14"/>
      <c r="O84" s="14"/>
      <c r="P84" s="14"/>
    </row>
    <row r="85" spans="1:16" s="3" customFormat="1" x14ac:dyDescent="0.25">
      <c r="A85" s="10"/>
      <c r="B85" s="2"/>
      <c r="C85" s="2"/>
      <c r="E85" s="11"/>
      <c r="H85" s="62"/>
      <c r="N85" s="14"/>
      <c r="O85" s="14"/>
      <c r="P85" s="14"/>
    </row>
    <row r="86" spans="1:16" s="3" customFormat="1" x14ac:dyDescent="0.25">
      <c r="A86" s="10"/>
      <c r="B86" s="2"/>
      <c r="C86" s="2"/>
      <c r="E86" s="11"/>
      <c r="H86" s="62"/>
      <c r="N86" s="14"/>
      <c r="O86" s="14"/>
      <c r="P86" s="14"/>
    </row>
  </sheetData>
  <mergeCells count="2">
    <mergeCell ref="A66:L66"/>
    <mergeCell ref="O66:P66"/>
  </mergeCells>
  <conditionalFormatting sqref="B3:B65">
    <cfRule type="duplicateValues" dxfId="79" priority="97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6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N13" sqref="N13"/>
    </sheetView>
  </sheetViews>
  <sheetFormatPr defaultRowHeight="15" x14ac:dyDescent="0.2"/>
  <cols>
    <col min="1" max="1" width="8" style="4" customWidth="1"/>
    <col min="2" max="2" width="20.140625" style="2" customWidth="1"/>
    <col min="3" max="3" width="15.28515625" style="2" customWidth="1"/>
    <col min="4" max="4" width="10.7109375" style="3" customWidth="1"/>
    <col min="5" max="5" width="8" style="11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8" t="s">
        <v>44</v>
      </c>
      <c r="B2" s="7" t="s">
        <v>7</v>
      </c>
      <c r="C2" s="7" t="s">
        <v>0</v>
      </c>
      <c r="D2" s="7" t="s">
        <v>1</v>
      </c>
      <c r="E2" s="59" t="s">
        <v>4</v>
      </c>
      <c r="F2" s="7" t="s">
        <v>3</v>
      </c>
      <c r="G2" s="7" t="s">
        <v>5</v>
      </c>
      <c r="H2" s="59" t="s">
        <v>2</v>
      </c>
      <c r="I2" s="7" t="s">
        <v>39</v>
      </c>
      <c r="J2" s="7" t="s">
        <v>40</v>
      </c>
      <c r="K2" s="7" t="s">
        <v>41</v>
      </c>
      <c r="L2" s="60" t="s">
        <v>45</v>
      </c>
      <c r="M2" s="60" t="s">
        <v>46</v>
      </c>
      <c r="N2" s="60" t="s">
        <v>6</v>
      </c>
      <c r="O2" s="60" t="s">
        <v>47</v>
      </c>
      <c r="P2" s="60" t="s">
        <v>48</v>
      </c>
    </row>
    <row r="3" spans="1:16" ht="26.25" customHeight="1" x14ac:dyDescent="0.2">
      <c r="A3" s="81">
        <v>406157</v>
      </c>
      <c r="B3" s="72" t="s">
        <v>3780</v>
      </c>
      <c r="C3" s="8" t="s">
        <v>3781</v>
      </c>
      <c r="D3" s="74" t="s">
        <v>56</v>
      </c>
      <c r="E3" s="12">
        <v>44529</v>
      </c>
      <c r="F3" s="74" t="s">
        <v>1971</v>
      </c>
      <c r="G3" s="12">
        <v>44532</v>
      </c>
      <c r="H3" s="9" t="s">
        <v>3065</v>
      </c>
      <c r="I3" s="1">
        <v>47</v>
      </c>
      <c r="J3" s="1">
        <v>75</v>
      </c>
      <c r="K3" s="1">
        <v>11</v>
      </c>
      <c r="L3" s="1">
        <v>2</v>
      </c>
      <c r="M3" s="78">
        <v>9.6937499999999996</v>
      </c>
      <c r="N3" s="94">
        <v>9.6937499999999996</v>
      </c>
      <c r="O3" s="63">
        <v>2530</v>
      </c>
      <c r="P3" s="64">
        <f>Table22457891011234567891011121314151617181920212223242526272829303132333438244454647484950515253626364656667686970345678910111213141516171819[[#This Row],[PEMBULATAN]]*O3</f>
        <v>24525.1875</v>
      </c>
    </row>
    <row r="4" spans="1:16" ht="26.25" customHeight="1" x14ac:dyDescent="0.2">
      <c r="A4" s="13"/>
      <c r="B4" s="73"/>
      <c r="C4" s="71" t="s">
        <v>3782</v>
      </c>
      <c r="D4" s="76" t="s">
        <v>56</v>
      </c>
      <c r="E4" s="12">
        <v>44529</v>
      </c>
      <c r="F4" s="74" t="s">
        <v>1971</v>
      </c>
      <c r="G4" s="12">
        <v>44532</v>
      </c>
      <c r="H4" s="75" t="s">
        <v>3065</v>
      </c>
      <c r="I4" s="15">
        <v>95</v>
      </c>
      <c r="J4" s="15">
        <v>40</v>
      </c>
      <c r="K4" s="15">
        <v>28</v>
      </c>
      <c r="L4" s="15">
        <v>2</v>
      </c>
      <c r="M4" s="79">
        <v>26.6</v>
      </c>
      <c r="N4" s="94">
        <v>26.6</v>
      </c>
      <c r="O4" s="63">
        <v>2530</v>
      </c>
      <c r="P4" s="64">
        <f>Table22457891011234567891011121314151617181920212223242526272829303132333438244454647484950515253626364656667686970345678910111213141516171819[[#This Row],[PEMBULATAN]]*O4</f>
        <v>67298</v>
      </c>
    </row>
    <row r="5" spans="1:16" ht="26.25" customHeight="1" x14ac:dyDescent="0.2">
      <c r="A5" s="13"/>
      <c r="B5" s="73"/>
      <c r="C5" s="71" t="s">
        <v>3783</v>
      </c>
      <c r="D5" s="76" t="s">
        <v>56</v>
      </c>
      <c r="E5" s="12">
        <v>44529</v>
      </c>
      <c r="F5" s="74" t="s">
        <v>1971</v>
      </c>
      <c r="G5" s="12">
        <v>44532</v>
      </c>
      <c r="H5" s="75" t="s">
        <v>3065</v>
      </c>
      <c r="I5" s="15">
        <v>98</v>
      </c>
      <c r="J5" s="15">
        <v>32</v>
      </c>
      <c r="K5" s="15">
        <v>21</v>
      </c>
      <c r="L5" s="15">
        <v>20</v>
      </c>
      <c r="M5" s="79">
        <v>16.463999999999999</v>
      </c>
      <c r="N5" s="94">
        <v>21</v>
      </c>
      <c r="O5" s="63">
        <v>2530</v>
      </c>
      <c r="P5" s="64">
        <f>Table22457891011234567891011121314151617181920212223242526272829303132333438244454647484950515253626364656667686970345678910111213141516171819[[#This Row],[PEMBULATAN]]*O5</f>
        <v>53130</v>
      </c>
    </row>
    <row r="6" spans="1:16" ht="26.25" customHeight="1" x14ac:dyDescent="0.2">
      <c r="A6" s="13"/>
      <c r="B6" s="73"/>
      <c r="C6" s="71" t="s">
        <v>3784</v>
      </c>
      <c r="D6" s="76" t="s">
        <v>56</v>
      </c>
      <c r="E6" s="12">
        <v>44529</v>
      </c>
      <c r="F6" s="74" t="s">
        <v>1971</v>
      </c>
      <c r="G6" s="12">
        <v>44532</v>
      </c>
      <c r="H6" s="75" t="s">
        <v>3065</v>
      </c>
      <c r="I6" s="15">
        <v>50</v>
      </c>
      <c r="J6" s="15">
        <v>40</v>
      </c>
      <c r="K6" s="15">
        <v>18</v>
      </c>
      <c r="L6" s="15">
        <v>5</v>
      </c>
      <c r="M6" s="79">
        <v>9</v>
      </c>
      <c r="N6" s="94">
        <v>9</v>
      </c>
      <c r="O6" s="63">
        <v>2530</v>
      </c>
      <c r="P6" s="64">
        <f>Table22457891011234567891011121314151617181920212223242526272829303132333438244454647484950515253626364656667686970345678910111213141516171819[[#This Row],[PEMBULATAN]]*O6</f>
        <v>22770</v>
      </c>
    </row>
    <row r="7" spans="1:16" ht="26.25" customHeight="1" x14ac:dyDescent="0.2">
      <c r="A7" s="13"/>
      <c r="B7" s="73"/>
      <c r="C7" s="71" t="s">
        <v>3785</v>
      </c>
      <c r="D7" s="76" t="s">
        <v>56</v>
      </c>
      <c r="E7" s="12">
        <v>44529</v>
      </c>
      <c r="F7" s="74" t="s">
        <v>1971</v>
      </c>
      <c r="G7" s="12">
        <v>44532</v>
      </c>
      <c r="H7" s="75" t="s">
        <v>3065</v>
      </c>
      <c r="I7" s="15">
        <v>36</v>
      </c>
      <c r="J7" s="15">
        <v>20</v>
      </c>
      <c r="K7" s="15">
        <v>27</v>
      </c>
      <c r="L7" s="15">
        <v>8</v>
      </c>
      <c r="M7" s="79">
        <v>4.8600000000000003</v>
      </c>
      <c r="N7" s="94">
        <v>8</v>
      </c>
      <c r="O7" s="63">
        <v>2530</v>
      </c>
      <c r="P7" s="64">
        <f>Table22457891011234567891011121314151617181920212223242526272829303132333438244454647484950515253626364656667686970345678910111213141516171819[[#This Row],[PEMBULATAN]]*O7</f>
        <v>20240</v>
      </c>
    </row>
    <row r="8" spans="1:16" ht="26.25" customHeight="1" x14ac:dyDescent="0.2">
      <c r="A8" s="13"/>
      <c r="B8" s="73"/>
      <c r="C8" s="71" t="s">
        <v>3786</v>
      </c>
      <c r="D8" s="76" t="s">
        <v>56</v>
      </c>
      <c r="E8" s="12">
        <v>44529</v>
      </c>
      <c r="F8" s="74" t="s">
        <v>1971</v>
      </c>
      <c r="G8" s="12">
        <v>44532</v>
      </c>
      <c r="H8" s="75" t="s">
        <v>3065</v>
      </c>
      <c r="I8" s="15">
        <v>85</v>
      </c>
      <c r="J8" s="15">
        <v>60</v>
      </c>
      <c r="K8" s="15">
        <v>70</v>
      </c>
      <c r="L8" s="15">
        <v>13</v>
      </c>
      <c r="M8" s="79">
        <v>89.25</v>
      </c>
      <c r="N8" s="94">
        <v>89.25</v>
      </c>
      <c r="O8" s="63">
        <v>2530</v>
      </c>
      <c r="P8" s="64">
        <f>Table22457891011234567891011121314151617181920212223242526272829303132333438244454647484950515253626364656667686970345678910111213141516171819[[#This Row],[PEMBULATAN]]*O8</f>
        <v>225802.5</v>
      </c>
    </row>
    <row r="9" spans="1:16" ht="26.25" customHeight="1" x14ac:dyDescent="0.2">
      <c r="A9" s="13"/>
      <c r="B9" s="73"/>
      <c r="C9" s="71" t="s">
        <v>3787</v>
      </c>
      <c r="D9" s="76" t="s">
        <v>56</v>
      </c>
      <c r="E9" s="12">
        <v>44529</v>
      </c>
      <c r="F9" s="74" t="s">
        <v>1971</v>
      </c>
      <c r="G9" s="12">
        <v>44532</v>
      </c>
      <c r="H9" s="75" t="s">
        <v>3065</v>
      </c>
      <c r="I9" s="15">
        <v>79</v>
      </c>
      <c r="J9" s="15">
        <v>58</v>
      </c>
      <c r="K9" s="15">
        <v>37</v>
      </c>
      <c r="L9" s="15">
        <v>15</v>
      </c>
      <c r="M9" s="79">
        <v>42.383499999999998</v>
      </c>
      <c r="N9" s="94">
        <v>43</v>
      </c>
      <c r="O9" s="63">
        <v>2530</v>
      </c>
      <c r="P9" s="64">
        <f>Table22457891011234567891011121314151617181920212223242526272829303132333438244454647484950515253626364656667686970345678910111213141516171819[[#This Row],[PEMBULATAN]]*O9</f>
        <v>108790</v>
      </c>
    </row>
    <row r="10" spans="1:16" ht="26.25" customHeight="1" x14ac:dyDescent="0.2">
      <c r="A10" s="13"/>
      <c r="B10" s="73"/>
      <c r="C10" s="71" t="s">
        <v>3788</v>
      </c>
      <c r="D10" s="76" t="s">
        <v>56</v>
      </c>
      <c r="E10" s="12">
        <v>44529</v>
      </c>
      <c r="F10" s="74" t="s">
        <v>1971</v>
      </c>
      <c r="G10" s="12">
        <v>44532</v>
      </c>
      <c r="H10" s="75" t="s">
        <v>3065</v>
      </c>
      <c r="I10" s="15">
        <v>40</v>
      </c>
      <c r="J10" s="15">
        <v>45</v>
      </c>
      <c r="K10" s="15">
        <v>10</v>
      </c>
      <c r="L10" s="15">
        <v>1</v>
      </c>
      <c r="M10" s="79">
        <v>4.5</v>
      </c>
      <c r="N10" s="94">
        <v>6</v>
      </c>
      <c r="O10" s="63">
        <v>2530</v>
      </c>
      <c r="P10" s="64">
        <f>Table22457891011234567891011121314151617181920212223242526272829303132333438244454647484950515253626364656667686970345678910111213141516171819[[#This Row],[PEMBULATAN]]*O10</f>
        <v>15180</v>
      </c>
    </row>
    <row r="11" spans="1:16" ht="26.25" customHeight="1" x14ac:dyDescent="0.2">
      <c r="A11" s="13"/>
      <c r="B11" s="73"/>
      <c r="C11" s="71" t="s">
        <v>3789</v>
      </c>
      <c r="D11" s="76" t="s">
        <v>56</v>
      </c>
      <c r="E11" s="12">
        <v>44529</v>
      </c>
      <c r="F11" s="74" t="s">
        <v>1971</v>
      </c>
      <c r="G11" s="12">
        <v>44532</v>
      </c>
      <c r="H11" s="75" t="s">
        <v>3065</v>
      </c>
      <c r="I11" s="15">
        <v>50</v>
      </c>
      <c r="J11" s="15">
        <v>38</v>
      </c>
      <c r="K11" s="15">
        <v>20</v>
      </c>
      <c r="L11" s="15">
        <v>10</v>
      </c>
      <c r="M11" s="79">
        <v>9.5</v>
      </c>
      <c r="N11" s="94">
        <v>11</v>
      </c>
      <c r="O11" s="63">
        <v>2530</v>
      </c>
      <c r="P11" s="64">
        <f>Table22457891011234567891011121314151617181920212223242526272829303132333438244454647484950515253626364656667686970345678910111213141516171819[[#This Row],[PEMBULATAN]]*O11</f>
        <v>27830</v>
      </c>
    </row>
    <row r="12" spans="1:16" ht="26.25" customHeight="1" x14ac:dyDescent="0.2">
      <c r="A12" s="13"/>
      <c r="B12" s="73"/>
      <c r="C12" s="71" t="s">
        <v>3790</v>
      </c>
      <c r="D12" s="76" t="s">
        <v>56</v>
      </c>
      <c r="E12" s="12">
        <v>44529</v>
      </c>
      <c r="F12" s="74" t="s">
        <v>1971</v>
      </c>
      <c r="G12" s="12">
        <v>44532</v>
      </c>
      <c r="H12" s="75" t="s">
        <v>3065</v>
      </c>
      <c r="I12" s="15">
        <v>92</v>
      </c>
      <c r="J12" s="15">
        <v>62</v>
      </c>
      <c r="K12" s="15">
        <v>30</v>
      </c>
      <c r="L12" s="15">
        <v>6</v>
      </c>
      <c r="M12" s="79">
        <v>42.78</v>
      </c>
      <c r="N12" s="94">
        <v>42.78</v>
      </c>
      <c r="O12" s="63">
        <v>2530</v>
      </c>
      <c r="P12" s="64">
        <f>Table22457891011234567891011121314151617181920212223242526272829303132333438244454647484950515253626364656667686970345678910111213141516171819[[#This Row],[PEMBULATAN]]*O12</f>
        <v>108233.40000000001</v>
      </c>
    </row>
    <row r="13" spans="1:16" ht="26.25" customHeight="1" x14ac:dyDescent="0.2">
      <c r="A13" s="13"/>
      <c r="B13" s="73"/>
      <c r="C13" s="71" t="s">
        <v>3791</v>
      </c>
      <c r="D13" s="76" t="s">
        <v>56</v>
      </c>
      <c r="E13" s="12">
        <v>44529</v>
      </c>
      <c r="F13" s="74" t="s">
        <v>1971</v>
      </c>
      <c r="G13" s="12">
        <v>44532</v>
      </c>
      <c r="H13" s="75" t="s">
        <v>3065</v>
      </c>
      <c r="I13" s="15">
        <v>57</v>
      </c>
      <c r="J13" s="15">
        <v>40</v>
      </c>
      <c r="K13" s="15">
        <v>28</v>
      </c>
      <c r="L13" s="15">
        <v>5</v>
      </c>
      <c r="M13" s="79">
        <v>15.96</v>
      </c>
      <c r="N13" s="94">
        <v>15.96</v>
      </c>
      <c r="O13" s="63">
        <v>2530</v>
      </c>
      <c r="P13" s="64">
        <f>Table22457891011234567891011121314151617181920212223242526272829303132333438244454647484950515253626364656667686970345678910111213141516171819[[#This Row],[PEMBULATAN]]*O13</f>
        <v>40378.800000000003</v>
      </c>
    </row>
    <row r="14" spans="1:16" ht="26.25" customHeight="1" x14ac:dyDescent="0.2">
      <c r="A14" s="13"/>
      <c r="B14" s="73"/>
      <c r="C14" s="71" t="s">
        <v>3792</v>
      </c>
      <c r="D14" s="76" t="s">
        <v>56</v>
      </c>
      <c r="E14" s="12">
        <v>44529</v>
      </c>
      <c r="F14" s="74" t="s">
        <v>1971</v>
      </c>
      <c r="G14" s="12">
        <v>44532</v>
      </c>
      <c r="H14" s="75" t="s">
        <v>3065</v>
      </c>
      <c r="I14" s="15">
        <v>70</v>
      </c>
      <c r="J14" s="15">
        <v>45</v>
      </c>
      <c r="K14" s="15">
        <v>20</v>
      </c>
      <c r="L14" s="15">
        <v>12</v>
      </c>
      <c r="M14" s="79">
        <v>15.75</v>
      </c>
      <c r="N14" s="94">
        <v>15.75</v>
      </c>
      <c r="O14" s="63">
        <v>2530</v>
      </c>
      <c r="P14" s="64">
        <f>Table22457891011234567891011121314151617181920212223242526272829303132333438244454647484950515253626364656667686970345678910111213141516171819[[#This Row],[PEMBULATAN]]*O14</f>
        <v>39847.5</v>
      </c>
    </row>
    <row r="15" spans="1:16" ht="26.25" customHeight="1" x14ac:dyDescent="0.2">
      <c r="A15" s="13"/>
      <c r="B15" s="73"/>
      <c r="C15" s="71" t="s">
        <v>3793</v>
      </c>
      <c r="D15" s="76" t="s">
        <v>56</v>
      </c>
      <c r="E15" s="12">
        <v>44529</v>
      </c>
      <c r="F15" s="74" t="s">
        <v>1971</v>
      </c>
      <c r="G15" s="12">
        <v>44532</v>
      </c>
      <c r="H15" s="75" t="s">
        <v>3065</v>
      </c>
      <c r="I15" s="15">
        <v>50</v>
      </c>
      <c r="J15" s="15">
        <v>30</v>
      </c>
      <c r="K15" s="15">
        <v>20</v>
      </c>
      <c r="L15" s="15">
        <v>1</v>
      </c>
      <c r="M15" s="79">
        <v>7.5</v>
      </c>
      <c r="N15" s="94">
        <v>9</v>
      </c>
      <c r="O15" s="63">
        <v>2530</v>
      </c>
      <c r="P15" s="64">
        <f>Table22457891011234567891011121314151617181920212223242526272829303132333438244454647484950515253626364656667686970345678910111213141516171819[[#This Row],[PEMBULATAN]]*O15</f>
        <v>22770</v>
      </c>
    </row>
    <row r="16" spans="1:16" ht="26.25" customHeight="1" x14ac:dyDescent="0.2">
      <c r="A16" s="13"/>
      <c r="B16" s="73"/>
      <c r="C16" s="71" t="s">
        <v>3794</v>
      </c>
      <c r="D16" s="76" t="s">
        <v>56</v>
      </c>
      <c r="E16" s="12">
        <v>44529</v>
      </c>
      <c r="F16" s="74" t="s">
        <v>1971</v>
      </c>
      <c r="G16" s="12">
        <v>44532</v>
      </c>
      <c r="H16" s="75" t="s">
        <v>3065</v>
      </c>
      <c r="I16" s="15">
        <v>72</v>
      </c>
      <c r="J16" s="15">
        <v>55</v>
      </c>
      <c r="K16" s="15">
        <v>38</v>
      </c>
      <c r="L16" s="15">
        <v>12</v>
      </c>
      <c r="M16" s="79">
        <v>37.619999999999997</v>
      </c>
      <c r="N16" s="94">
        <v>37.619999999999997</v>
      </c>
      <c r="O16" s="63">
        <v>2530</v>
      </c>
      <c r="P16" s="64">
        <f>Table22457891011234567891011121314151617181920212223242526272829303132333438244454647484950515253626364656667686970345678910111213141516171819[[#This Row],[PEMBULATAN]]*O16</f>
        <v>95178.599999999991</v>
      </c>
    </row>
    <row r="17" spans="1:16" ht="26.25" customHeight="1" x14ac:dyDescent="0.2">
      <c r="A17" s="13"/>
      <c r="B17" s="73"/>
      <c r="C17" s="71" t="s">
        <v>3795</v>
      </c>
      <c r="D17" s="76" t="s">
        <v>56</v>
      </c>
      <c r="E17" s="12">
        <v>44529</v>
      </c>
      <c r="F17" s="74" t="s">
        <v>1971</v>
      </c>
      <c r="G17" s="12">
        <v>44532</v>
      </c>
      <c r="H17" s="75" t="s">
        <v>3065</v>
      </c>
      <c r="I17" s="15">
        <v>57</v>
      </c>
      <c r="J17" s="15">
        <v>40</v>
      </c>
      <c r="K17" s="15">
        <v>10</v>
      </c>
      <c r="L17" s="15">
        <v>1</v>
      </c>
      <c r="M17" s="79">
        <v>5.7</v>
      </c>
      <c r="N17" s="94">
        <v>5.7</v>
      </c>
      <c r="O17" s="63">
        <v>2530</v>
      </c>
      <c r="P17" s="64">
        <f>Table22457891011234567891011121314151617181920212223242526272829303132333438244454647484950515253626364656667686970345678910111213141516171819[[#This Row],[PEMBULATAN]]*O17</f>
        <v>14421</v>
      </c>
    </row>
    <row r="18" spans="1:16" ht="26.25" customHeight="1" x14ac:dyDescent="0.2">
      <c r="A18" s="13"/>
      <c r="B18" s="73"/>
      <c r="C18" s="71" t="s">
        <v>3796</v>
      </c>
      <c r="D18" s="76" t="s">
        <v>56</v>
      </c>
      <c r="E18" s="12">
        <v>44529</v>
      </c>
      <c r="F18" s="74" t="s">
        <v>1971</v>
      </c>
      <c r="G18" s="12">
        <v>44532</v>
      </c>
      <c r="H18" s="75" t="s">
        <v>3065</v>
      </c>
      <c r="I18" s="15">
        <v>87</v>
      </c>
      <c r="J18" s="15">
        <v>20</v>
      </c>
      <c r="K18" s="15">
        <v>15</v>
      </c>
      <c r="L18" s="15">
        <v>3</v>
      </c>
      <c r="M18" s="79">
        <v>6.5250000000000004</v>
      </c>
      <c r="N18" s="94">
        <v>6.5250000000000004</v>
      </c>
      <c r="O18" s="63">
        <v>2530</v>
      </c>
      <c r="P18" s="64">
        <f>Table22457891011234567891011121314151617181920212223242526272829303132333438244454647484950515253626364656667686970345678910111213141516171819[[#This Row],[PEMBULATAN]]*O18</f>
        <v>16508.25</v>
      </c>
    </row>
    <row r="19" spans="1:16" ht="26.25" customHeight="1" x14ac:dyDescent="0.2">
      <c r="A19" s="13"/>
      <c r="B19" s="73"/>
      <c r="C19" s="71" t="s">
        <v>3797</v>
      </c>
      <c r="D19" s="76" t="s">
        <v>56</v>
      </c>
      <c r="E19" s="12">
        <v>44529</v>
      </c>
      <c r="F19" s="74" t="s">
        <v>1971</v>
      </c>
      <c r="G19" s="12">
        <v>44532</v>
      </c>
      <c r="H19" s="75" t="s">
        <v>3065</v>
      </c>
      <c r="I19" s="15">
        <v>60</v>
      </c>
      <c r="J19" s="15">
        <v>56</v>
      </c>
      <c r="K19" s="15">
        <v>22</v>
      </c>
      <c r="L19" s="15">
        <v>4</v>
      </c>
      <c r="M19" s="79">
        <v>18.48</v>
      </c>
      <c r="N19" s="94">
        <v>19</v>
      </c>
      <c r="O19" s="63">
        <v>2530</v>
      </c>
      <c r="P19" s="64">
        <f>Table22457891011234567891011121314151617181920212223242526272829303132333438244454647484950515253626364656667686970345678910111213141516171819[[#This Row],[PEMBULATAN]]*O19</f>
        <v>48070</v>
      </c>
    </row>
    <row r="20" spans="1:16" ht="26.25" customHeight="1" x14ac:dyDescent="0.2">
      <c r="A20" s="13"/>
      <c r="B20" s="73"/>
      <c r="C20" s="71" t="s">
        <v>3798</v>
      </c>
      <c r="D20" s="76" t="s">
        <v>56</v>
      </c>
      <c r="E20" s="12">
        <v>44529</v>
      </c>
      <c r="F20" s="74" t="s">
        <v>1971</v>
      </c>
      <c r="G20" s="12">
        <v>44532</v>
      </c>
      <c r="H20" s="75" t="s">
        <v>3065</v>
      </c>
      <c r="I20" s="15">
        <v>60</v>
      </c>
      <c r="J20" s="15">
        <v>38</v>
      </c>
      <c r="K20" s="15">
        <v>32</v>
      </c>
      <c r="L20" s="15">
        <v>9</v>
      </c>
      <c r="M20" s="79">
        <v>18.239999999999998</v>
      </c>
      <c r="N20" s="94">
        <v>18.239999999999998</v>
      </c>
      <c r="O20" s="63">
        <v>2530</v>
      </c>
      <c r="P20" s="64">
        <f>Table22457891011234567891011121314151617181920212223242526272829303132333438244454647484950515253626364656667686970345678910111213141516171819[[#This Row],[PEMBULATAN]]*O20</f>
        <v>46147.199999999997</v>
      </c>
    </row>
    <row r="21" spans="1:16" ht="26.25" customHeight="1" x14ac:dyDescent="0.2">
      <c r="A21" s="13"/>
      <c r="B21" s="73"/>
      <c r="C21" s="71" t="s">
        <v>3799</v>
      </c>
      <c r="D21" s="76" t="s">
        <v>56</v>
      </c>
      <c r="E21" s="12">
        <v>44529</v>
      </c>
      <c r="F21" s="74" t="s">
        <v>1971</v>
      </c>
      <c r="G21" s="12">
        <v>44532</v>
      </c>
      <c r="H21" s="75" t="s">
        <v>3065</v>
      </c>
      <c r="I21" s="15">
        <v>139</v>
      </c>
      <c r="J21" s="15">
        <v>74</v>
      </c>
      <c r="K21" s="15">
        <v>44</v>
      </c>
      <c r="L21" s="15">
        <v>35</v>
      </c>
      <c r="M21" s="79">
        <v>113.146</v>
      </c>
      <c r="N21" s="94">
        <v>113.146</v>
      </c>
      <c r="O21" s="63">
        <v>2530</v>
      </c>
      <c r="P21" s="64">
        <f>Table22457891011234567891011121314151617181920212223242526272829303132333438244454647484950515253626364656667686970345678910111213141516171819[[#This Row],[PEMBULATAN]]*O21</f>
        <v>286259.38</v>
      </c>
    </row>
    <row r="22" spans="1:16" ht="26.25" customHeight="1" x14ac:dyDescent="0.2">
      <c r="A22" s="13"/>
      <c r="B22" s="73"/>
      <c r="C22" s="71" t="s">
        <v>3800</v>
      </c>
      <c r="D22" s="76" t="s">
        <v>56</v>
      </c>
      <c r="E22" s="12">
        <v>44529</v>
      </c>
      <c r="F22" s="74" t="s">
        <v>1971</v>
      </c>
      <c r="G22" s="12">
        <v>44532</v>
      </c>
      <c r="H22" s="75" t="s">
        <v>3065</v>
      </c>
      <c r="I22" s="15">
        <v>55</v>
      </c>
      <c r="J22" s="15">
        <v>40</v>
      </c>
      <c r="K22" s="15">
        <v>17</v>
      </c>
      <c r="L22" s="15">
        <v>4</v>
      </c>
      <c r="M22" s="79">
        <v>9.35</v>
      </c>
      <c r="N22" s="94">
        <v>10</v>
      </c>
      <c r="O22" s="63">
        <v>2530</v>
      </c>
      <c r="P22" s="64">
        <f>Table22457891011234567891011121314151617181920212223242526272829303132333438244454647484950515253626364656667686970345678910111213141516171819[[#This Row],[PEMBULATAN]]*O22</f>
        <v>25300</v>
      </c>
    </row>
    <row r="23" spans="1:16" ht="26.25" customHeight="1" x14ac:dyDescent="0.2">
      <c r="A23" s="13"/>
      <c r="B23" s="73"/>
      <c r="C23" s="71" t="s">
        <v>3801</v>
      </c>
      <c r="D23" s="76" t="s">
        <v>56</v>
      </c>
      <c r="E23" s="12">
        <v>44529</v>
      </c>
      <c r="F23" s="74" t="s">
        <v>1971</v>
      </c>
      <c r="G23" s="12">
        <v>44532</v>
      </c>
      <c r="H23" s="75" t="s">
        <v>3065</v>
      </c>
      <c r="I23" s="15">
        <v>75</v>
      </c>
      <c r="J23" s="15">
        <v>30</v>
      </c>
      <c r="K23" s="15">
        <v>27</v>
      </c>
      <c r="L23" s="15">
        <v>8</v>
      </c>
      <c r="M23" s="79">
        <v>15.1875</v>
      </c>
      <c r="N23" s="94">
        <v>15.1875</v>
      </c>
      <c r="O23" s="63">
        <v>2530</v>
      </c>
      <c r="P23" s="64">
        <f>Table22457891011234567891011121314151617181920212223242526272829303132333438244454647484950515253626364656667686970345678910111213141516171819[[#This Row],[PEMBULATAN]]*O23</f>
        <v>38424.375</v>
      </c>
    </row>
    <row r="24" spans="1:16" ht="26.25" customHeight="1" x14ac:dyDescent="0.2">
      <c r="A24" s="13"/>
      <c r="B24" s="73"/>
      <c r="C24" s="71" t="s">
        <v>3802</v>
      </c>
      <c r="D24" s="76" t="s">
        <v>56</v>
      </c>
      <c r="E24" s="12">
        <v>44529</v>
      </c>
      <c r="F24" s="74" t="s">
        <v>1971</v>
      </c>
      <c r="G24" s="12">
        <v>44532</v>
      </c>
      <c r="H24" s="75" t="s">
        <v>3065</v>
      </c>
      <c r="I24" s="15">
        <v>60</v>
      </c>
      <c r="J24" s="15">
        <v>50</v>
      </c>
      <c r="K24" s="15">
        <v>20</v>
      </c>
      <c r="L24" s="15">
        <v>8</v>
      </c>
      <c r="M24" s="79">
        <v>15</v>
      </c>
      <c r="N24" s="94">
        <v>15</v>
      </c>
      <c r="O24" s="63">
        <v>2530</v>
      </c>
      <c r="P24" s="64">
        <f>Table22457891011234567891011121314151617181920212223242526272829303132333438244454647484950515253626364656667686970345678910111213141516171819[[#This Row],[PEMBULATAN]]*O24</f>
        <v>37950</v>
      </c>
    </row>
    <row r="25" spans="1:16" ht="26.25" customHeight="1" x14ac:dyDescent="0.2">
      <c r="A25" s="13"/>
      <c r="B25" s="73"/>
      <c r="C25" s="71" t="s">
        <v>3803</v>
      </c>
      <c r="D25" s="76" t="s">
        <v>56</v>
      </c>
      <c r="E25" s="12">
        <v>44529</v>
      </c>
      <c r="F25" s="74" t="s">
        <v>1971</v>
      </c>
      <c r="G25" s="12">
        <v>44532</v>
      </c>
      <c r="H25" s="75" t="s">
        <v>3065</v>
      </c>
      <c r="I25" s="15">
        <v>55</v>
      </c>
      <c r="J25" s="15">
        <v>37</v>
      </c>
      <c r="K25" s="15">
        <v>15</v>
      </c>
      <c r="L25" s="15">
        <v>4</v>
      </c>
      <c r="M25" s="79">
        <v>7.6312499999999996</v>
      </c>
      <c r="N25" s="94">
        <v>7.6312499999999996</v>
      </c>
      <c r="O25" s="63">
        <v>2530</v>
      </c>
      <c r="P25" s="64">
        <f>Table22457891011234567891011121314151617181920212223242526272829303132333438244454647484950515253626364656667686970345678910111213141516171819[[#This Row],[PEMBULATAN]]*O25</f>
        <v>19307.0625</v>
      </c>
    </row>
    <row r="26" spans="1:16" ht="26.25" customHeight="1" x14ac:dyDescent="0.2">
      <c r="A26" s="13"/>
      <c r="B26" s="73"/>
      <c r="C26" s="71" t="s">
        <v>3804</v>
      </c>
      <c r="D26" s="76" t="s">
        <v>56</v>
      </c>
      <c r="E26" s="12">
        <v>44529</v>
      </c>
      <c r="F26" s="74" t="s">
        <v>1971</v>
      </c>
      <c r="G26" s="12">
        <v>44532</v>
      </c>
      <c r="H26" s="75" t="s">
        <v>3065</v>
      </c>
      <c r="I26" s="15">
        <v>72</v>
      </c>
      <c r="J26" s="15">
        <v>65</v>
      </c>
      <c r="K26" s="15">
        <v>27</v>
      </c>
      <c r="L26" s="15">
        <v>18</v>
      </c>
      <c r="M26" s="79">
        <v>31.59</v>
      </c>
      <c r="N26" s="94">
        <v>31.59</v>
      </c>
      <c r="O26" s="63">
        <v>2530</v>
      </c>
      <c r="P26" s="64">
        <f>Table22457891011234567891011121314151617181920212223242526272829303132333438244454647484950515253626364656667686970345678910111213141516171819[[#This Row],[PEMBULATAN]]*O26</f>
        <v>79922.7</v>
      </c>
    </row>
    <row r="27" spans="1:16" ht="26.25" customHeight="1" x14ac:dyDescent="0.2">
      <c r="A27" s="13"/>
      <c r="B27" s="73"/>
      <c r="C27" s="71" t="s">
        <v>3805</v>
      </c>
      <c r="D27" s="76" t="s">
        <v>56</v>
      </c>
      <c r="E27" s="12">
        <v>44529</v>
      </c>
      <c r="F27" s="74" t="s">
        <v>1971</v>
      </c>
      <c r="G27" s="12">
        <v>44532</v>
      </c>
      <c r="H27" s="75" t="s">
        <v>3065</v>
      </c>
      <c r="I27" s="15">
        <v>76</v>
      </c>
      <c r="J27" s="15">
        <v>58</v>
      </c>
      <c r="K27" s="15">
        <v>25</v>
      </c>
      <c r="L27" s="15">
        <v>6</v>
      </c>
      <c r="M27" s="79">
        <v>27.55</v>
      </c>
      <c r="N27" s="94">
        <v>27.55</v>
      </c>
      <c r="O27" s="63">
        <v>2530</v>
      </c>
      <c r="P27" s="64">
        <f>Table22457891011234567891011121314151617181920212223242526272829303132333438244454647484950515253626364656667686970345678910111213141516171819[[#This Row],[PEMBULATAN]]*O27</f>
        <v>69701.5</v>
      </c>
    </row>
    <row r="28" spans="1:16" ht="26.25" customHeight="1" x14ac:dyDescent="0.2">
      <c r="A28" s="13"/>
      <c r="B28" s="73"/>
      <c r="C28" s="71" t="s">
        <v>3806</v>
      </c>
      <c r="D28" s="76" t="s">
        <v>56</v>
      </c>
      <c r="E28" s="12">
        <v>44529</v>
      </c>
      <c r="F28" s="74" t="s">
        <v>1971</v>
      </c>
      <c r="G28" s="12">
        <v>44532</v>
      </c>
      <c r="H28" s="75" t="s">
        <v>3065</v>
      </c>
      <c r="I28" s="15">
        <v>40</v>
      </c>
      <c r="J28" s="15">
        <v>25</v>
      </c>
      <c r="K28" s="15">
        <v>30</v>
      </c>
      <c r="L28" s="15">
        <v>13</v>
      </c>
      <c r="M28" s="79">
        <v>7.5</v>
      </c>
      <c r="N28" s="94">
        <v>14</v>
      </c>
      <c r="O28" s="63">
        <v>2530</v>
      </c>
      <c r="P28" s="64">
        <f>Table22457891011234567891011121314151617181920212223242526272829303132333438244454647484950515253626364656667686970345678910111213141516171819[[#This Row],[PEMBULATAN]]*O28</f>
        <v>35420</v>
      </c>
    </row>
    <row r="29" spans="1:16" ht="26.25" customHeight="1" x14ac:dyDescent="0.2">
      <c r="A29" s="13"/>
      <c r="B29" s="73"/>
      <c r="C29" s="71" t="s">
        <v>3807</v>
      </c>
      <c r="D29" s="76" t="s">
        <v>56</v>
      </c>
      <c r="E29" s="12">
        <v>44529</v>
      </c>
      <c r="F29" s="74" t="s">
        <v>1971</v>
      </c>
      <c r="G29" s="12">
        <v>44532</v>
      </c>
      <c r="H29" s="75" t="s">
        <v>3065</v>
      </c>
      <c r="I29" s="15">
        <v>58</v>
      </c>
      <c r="J29" s="15">
        <v>31</v>
      </c>
      <c r="K29" s="15">
        <v>20</v>
      </c>
      <c r="L29" s="15">
        <v>3</v>
      </c>
      <c r="M29" s="79">
        <v>8.99</v>
      </c>
      <c r="N29" s="94">
        <v>8.99</v>
      </c>
      <c r="O29" s="63">
        <v>2530</v>
      </c>
      <c r="P29" s="64">
        <f>Table22457891011234567891011121314151617181920212223242526272829303132333438244454647484950515253626364656667686970345678910111213141516171819[[#This Row],[PEMBULATAN]]*O29</f>
        <v>22744.7</v>
      </c>
    </row>
    <row r="30" spans="1:16" ht="26.25" customHeight="1" x14ac:dyDescent="0.2">
      <c r="A30" s="13"/>
      <c r="B30" s="73"/>
      <c r="C30" s="71" t="s">
        <v>3808</v>
      </c>
      <c r="D30" s="76" t="s">
        <v>56</v>
      </c>
      <c r="E30" s="12">
        <v>44529</v>
      </c>
      <c r="F30" s="74" t="s">
        <v>1971</v>
      </c>
      <c r="G30" s="12">
        <v>44532</v>
      </c>
      <c r="H30" s="75" t="s">
        <v>3065</v>
      </c>
      <c r="I30" s="15">
        <v>46</v>
      </c>
      <c r="J30" s="15">
        <v>36</v>
      </c>
      <c r="K30" s="15">
        <v>18</v>
      </c>
      <c r="L30" s="15">
        <v>2</v>
      </c>
      <c r="M30" s="79">
        <v>7.452</v>
      </c>
      <c r="N30" s="94">
        <v>8</v>
      </c>
      <c r="O30" s="63">
        <v>2530</v>
      </c>
      <c r="P30" s="64">
        <f>Table22457891011234567891011121314151617181920212223242526272829303132333438244454647484950515253626364656667686970345678910111213141516171819[[#This Row],[PEMBULATAN]]*O30</f>
        <v>20240</v>
      </c>
    </row>
    <row r="31" spans="1:16" ht="26.25" customHeight="1" x14ac:dyDescent="0.2">
      <c r="A31" s="13"/>
      <c r="B31" s="73"/>
      <c r="C31" s="71" t="s">
        <v>3809</v>
      </c>
      <c r="D31" s="76" t="s">
        <v>56</v>
      </c>
      <c r="E31" s="12">
        <v>44529</v>
      </c>
      <c r="F31" s="74" t="s">
        <v>1971</v>
      </c>
      <c r="G31" s="12">
        <v>44532</v>
      </c>
      <c r="H31" s="75" t="s">
        <v>3065</v>
      </c>
      <c r="I31" s="15">
        <v>65</v>
      </c>
      <c r="J31" s="15">
        <v>58</v>
      </c>
      <c r="K31" s="15">
        <v>21</v>
      </c>
      <c r="L31" s="15">
        <v>5</v>
      </c>
      <c r="M31" s="79">
        <v>19.7925</v>
      </c>
      <c r="N31" s="94">
        <v>19.7925</v>
      </c>
      <c r="O31" s="63">
        <v>2530</v>
      </c>
      <c r="P31" s="64">
        <f>Table22457891011234567891011121314151617181920212223242526272829303132333438244454647484950515253626364656667686970345678910111213141516171819[[#This Row],[PEMBULATAN]]*O31</f>
        <v>50075.025000000001</v>
      </c>
    </row>
    <row r="32" spans="1:16" ht="26.25" customHeight="1" x14ac:dyDescent="0.2">
      <c r="A32" s="13"/>
      <c r="B32" s="73"/>
      <c r="C32" s="71" t="s">
        <v>3810</v>
      </c>
      <c r="D32" s="76" t="s">
        <v>56</v>
      </c>
      <c r="E32" s="12">
        <v>44529</v>
      </c>
      <c r="F32" s="74" t="s">
        <v>1971</v>
      </c>
      <c r="G32" s="12">
        <v>44532</v>
      </c>
      <c r="H32" s="75" t="s">
        <v>3065</v>
      </c>
      <c r="I32" s="15">
        <v>44</v>
      </c>
      <c r="J32" s="15">
        <v>38</v>
      </c>
      <c r="K32" s="15">
        <v>11</v>
      </c>
      <c r="L32" s="15">
        <v>2</v>
      </c>
      <c r="M32" s="79">
        <v>4.5979999999999999</v>
      </c>
      <c r="N32" s="94">
        <v>4.5979999999999999</v>
      </c>
      <c r="O32" s="63">
        <v>2530</v>
      </c>
      <c r="P32" s="64">
        <f>Table22457891011234567891011121314151617181920212223242526272829303132333438244454647484950515253626364656667686970345678910111213141516171819[[#This Row],[PEMBULATAN]]*O32</f>
        <v>11632.94</v>
      </c>
    </row>
    <row r="33" spans="1:16" ht="26.25" customHeight="1" x14ac:dyDescent="0.2">
      <c r="A33" s="13"/>
      <c r="B33" s="73"/>
      <c r="C33" s="71" t="s">
        <v>3811</v>
      </c>
      <c r="D33" s="76" t="s">
        <v>56</v>
      </c>
      <c r="E33" s="12">
        <v>44529</v>
      </c>
      <c r="F33" s="74" t="s">
        <v>1971</v>
      </c>
      <c r="G33" s="12">
        <v>44532</v>
      </c>
      <c r="H33" s="75" t="s">
        <v>3065</v>
      </c>
      <c r="I33" s="15">
        <v>54</v>
      </c>
      <c r="J33" s="15">
        <v>40</v>
      </c>
      <c r="K33" s="15">
        <v>31</v>
      </c>
      <c r="L33" s="15">
        <v>7</v>
      </c>
      <c r="M33" s="79">
        <v>16.739999999999998</v>
      </c>
      <c r="N33" s="94">
        <v>16.739999999999998</v>
      </c>
      <c r="O33" s="63">
        <v>2530</v>
      </c>
      <c r="P33" s="64">
        <f>Table22457891011234567891011121314151617181920212223242526272829303132333438244454647484950515253626364656667686970345678910111213141516171819[[#This Row],[PEMBULATAN]]*O33</f>
        <v>42352.2</v>
      </c>
    </row>
    <row r="34" spans="1:16" ht="26.25" customHeight="1" x14ac:dyDescent="0.2">
      <c r="A34" s="13"/>
      <c r="B34" s="73"/>
      <c r="C34" s="71" t="s">
        <v>3812</v>
      </c>
      <c r="D34" s="76" t="s">
        <v>56</v>
      </c>
      <c r="E34" s="12">
        <v>44529</v>
      </c>
      <c r="F34" s="74" t="s">
        <v>1971</v>
      </c>
      <c r="G34" s="12">
        <v>44532</v>
      </c>
      <c r="H34" s="75" t="s">
        <v>3065</v>
      </c>
      <c r="I34" s="15">
        <v>58</v>
      </c>
      <c r="J34" s="15">
        <v>32</v>
      </c>
      <c r="K34" s="15">
        <v>18</v>
      </c>
      <c r="L34" s="15">
        <v>3</v>
      </c>
      <c r="M34" s="79">
        <v>8.3520000000000003</v>
      </c>
      <c r="N34" s="94">
        <v>9</v>
      </c>
      <c r="O34" s="63">
        <v>2530</v>
      </c>
      <c r="P34" s="64">
        <f>Table22457891011234567891011121314151617181920212223242526272829303132333438244454647484950515253626364656667686970345678910111213141516171819[[#This Row],[PEMBULATAN]]*O34</f>
        <v>22770</v>
      </c>
    </row>
    <row r="35" spans="1:16" ht="26.25" customHeight="1" x14ac:dyDescent="0.2">
      <c r="A35" s="13"/>
      <c r="B35" s="73"/>
      <c r="C35" s="71" t="s">
        <v>3813</v>
      </c>
      <c r="D35" s="76" t="s">
        <v>56</v>
      </c>
      <c r="E35" s="12">
        <v>44529</v>
      </c>
      <c r="F35" s="74" t="s">
        <v>1971</v>
      </c>
      <c r="G35" s="12">
        <v>44532</v>
      </c>
      <c r="H35" s="75" t="s">
        <v>3065</v>
      </c>
      <c r="I35" s="15">
        <v>56</v>
      </c>
      <c r="J35" s="15">
        <v>28</v>
      </c>
      <c r="K35" s="15">
        <v>14</v>
      </c>
      <c r="L35" s="15">
        <v>5</v>
      </c>
      <c r="M35" s="79">
        <v>5.4880000000000004</v>
      </c>
      <c r="N35" s="94">
        <v>6</v>
      </c>
      <c r="O35" s="63">
        <v>2530</v>
      </c>
      <c r="P35" s="64">
        <f>Table22457891011234567891011121314151617181920212223242526272829303132333438244454647484950515253626364656667686970345678910111213141516171819[[#This Row],[PEMBULATAN]]*O35</f>
        <v>15180</v>
      </c>
    </row>
    <row r="36" spans="1:16" ht="26.25" customHeight="1" x14ac:dyDescent="0.2">
      <c r="A36" s="13"/>
      <c r="B36" s="73"/>
      <c r="C36" s="71" t="s">
        <v>3814</v>
      </c>
      <c r="D36" s="76" t="s">
        <v>56</v>
      </c>
      <c r="E36" s="12">
        <v>44529</v>
      </c>
      <c r="F36" s="74" t="s">
        <v>1971</v>
      </c>
      <c r="G36" s="12">
        <v>44532</v>
      </c>
      <c r="H36" s="75" t="s">
        <v>3065</v>
      </c>
      <c r="I36" s="15">
        <v>82</v>
      </c>
      <c r="J36" s="15">
        <v>54</v>
      </c>
      <c r="K36" s="15">
        <v>35</v>
      </c>
      <c r="L36" s="15">
        <v>16</v>
      </c>
      <c r="M36" s="79">
        <v>38.744999999999997</v>
      </c>
      <c r="N36" s="94">
        <v>38.744999999999997</v>
      </c>
      <c r="O36" s="63">
        <v>2530</v>
      </c>
      <c r="P36" s="64">
        <f>Table22457891011234567891011121314151617181920212223242526272829303132333438244454647484950515253626364656667686970345678910111213141516171819[[#This Row],[PEMBULATAN]]*O36</f>
        <v>98024.849999999991</v>
      </c>
    </row>
    <row r="37" spans="1:16" ht="26.25" customHeight="1" x14ac:dyDescent="0.2">
      <c r="A37" s="13"/>
      <c r="B37" s="96"/>
      <c r="C37" s="71" t="s">
        <v>3815</v>
      </c>
      <c r="D37" s="76" t="s">
        <v>56</v>
      </c>
      <c r="E37" s="12">
        <v>44529</v>
      </c>
      <c r="F37" s="74" t="s">
        <v>1971</v>
      </c>
      <c r="G37" s="12">
        <v>44532</v>
      </c>
      <c r="H37" s="75" t="s">
        <v>3065</v>
      </c>
      <c r="I37" s="15">
        <v>85</v>
      </c>
      <c r="J37" s="15">
        <v>76</v>
      </c>
      <c r="K37" s="15">
        <v>42</v>
      </c>
      <c r="L37" s="15">
        <v>38</v>
      </c>
      <c r="M37" s="79">
        <v>67.83</v>
      </c>
      <c r="N37" s="94">
        <v>67.83</v>
      </c>
      <c r="O37" s="63">
        <v>2530</v>
      </c>
      <c r="P37" s="64">
        <f>Table22457891011234567891011121314151617181920212223242526272829303132333438244454647484950515253626364656667686970345678910111213141516171819[[#This Row],[PEMBULATAN]]*O37</f>
        <v>171609.9</v>
      </c>
    </row>
    <row r="38" spans="1:16" ht="26.25" customHeight="1" x14ac:dyDescent="0.2">
      <c r="A38" s="13"/>
      <c r="B38" s="73" t="s">
        <v>3816</v>
      </c>
      <c r="C38" s="71" t="s">
        <v>3817</v>
      </c>
      <c r="D38" s="76" t="s">
        <v>56</v>
      </c>
      <c r="E38" s="12">
        <v>44529</v>
      </c>
      <c r="F38" s="74" t="s">
        <v>1971</v>
      </c>
      <c r="G38" s="12">
        <v>44532</v>
      </c>
      <c r="H38" s="75" t="s">
        <v>3065</v>
      </c>
      <c r="I38" s="15">
        <v>45</v>
      </c>
      <c r="J38" s="15">
        <v>35</v>
      </c>
      <c r="K38" s="15">
        <v>15</v>
      </c>
      <c r="L38" s="15">
        <v>4</v>
      </c>
      <c r="M38" s="79">
        <v>5.90625</v>
      </c>
      <c r="N38" s="94">
        <v>5.90625</v>
      </c>
      <c r="O38" s="63">
        <v>2530</v>
      </c>
      <c r="P38" s="64">
        <f>Table22457891011234567891011121314151617181920212223242526272829303132333438244454647484950515253626364656667686970345678910111213141516171819[[#This Row],[PEMBULATAN]]*O38</f>
        <v>14942.8125</v>
      </c>
    </row>
    <row r="39" spans="1:16" ht="26.25" customHeight="1" x14ac:dyDescent="0.2">
      <c r="A39" s="13"/>
      <c r="B39" s="73"/>
      <c r="C39" s="71" t="s">
        <v>3818</v>
      </c>
      <c r="D39" s="76" t="s">
        <v>56</v>
      </c>
      <c r="E39" s="12">
        <v>44529</v>
      </c>
      <c r="F39" s="74" t="s">
        <v>1971</v>
      </c>
      <c r="G39" s="12">
        <v>44532</v>
      </c>
      <c r="H39" s="75" t="s">
        <v>3065</v>
      </c>
      <c r="I39" s="15">
        <v>58</v>
      </c>
      <c r="J39" s="15">
        <v>58</v>
      </c>
      <c r="K39" s="15">
        <v>38</v>
      </c>
      <c r="L39" s="15">
        <v>45</v>
      </c>
      <c r="M39" s="79">
        <v>31.957999999999998</v>
      </c>
      <c r="N39" s="94">
        <v>45</v>
      </c>
      <c r="O39" s="63">
        <v>2530</v>
      </c>
      <c r="P39" s="64">
        <f>Table22457891011234567891011121314151617181920212223242526272829303132333438244454647484950515253626364656667686970345678910111213141516171819[[#This Row],[PEMBULATAN]]*O39</f>
        <v>113850</v>
      </c>
    </row>
    <row r="40" spans="1:16" ht="22.5" customHeight="1" x14ac:dyDescent="0.2">
      <c r="A40" s="116" t="s">
        <v>30</v>
      </c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8"/>
      <c r="M40" s="77">
        <f>SUBTOTAL(109,Table22457891011234567891011121314151617181920212223242526272829303132333438244454647484950515253626364656667686970345678910111213141516171819[KG VOLUME])</f>
        <v>823.61275000000001</v>
      </c>
      <c r="N40" s="67">
        <f>SUM(N3:N39)</f>
        <v>858.8252500000001</v>
      </c>
      <c r="O40" s="119">
        <f>SUM(P3:P39)</f>
        <v>2172827.8824999994</v>
      </c>
      <c r="P40" s="120"/>
    </row>
    <row r="41" spans="1:16" ht="18" customHeight="1" x14ac:dyDescent="0.2">
      <c r="A41" s="84"/>
      <c r="B41" s="55" t="s">
        <v>42</v>
      </c>
      <c r="C41" s="54"/>
      <c r="D41" s="56" t="s">
        <v>43</v>
      </c>
      <c r="E41" s="84"/>
      <c r="F41" s="84"/>
      <c r="G41" s="84"/>
      <c r="H41" s="84"/>
      <c r="I41" s="84"/>
      <c r="J41" s="84"/>
      <c r="K41" s="84"/>
      <c r="L41" s="84"/>
      <c r="M41" s="85"/>
      <c r="N41" s="86" t="s">
        <v>51</v>
      </c>
      <c r="O41" s="87"/>
      <c r="P41" s="87">
        <f>O40*10%</f>
        <v>217282.78824999995</v>
      </c>
    </row>
    <row r="42" spans="1:16" ht="18" customHeight="1" thickBot="1" x14ac:dyDescent="0.25">
      <c r="A42" s="84"/>
      <c r="B42" s="55"/>
      <c r="C42" s="54"/>
      <c r="D42" s="56"/>
      <c r="E42" s="84"/>
      <c r="F42" s="84"/>
      <c r="G42" s="84"/>
      <c r="H42" s="84"/>
      <c r="I42" s="84"/>
      <c r="J42" s="84"/>
      <c r="K42" s="84"/>
      <c r="L42" s="84"/>
      <c r="M42" s="85"/>
      <c r="N42" s="88" t="s">
        <v>52</v>
      </c>
      <c r="O42" s="89"/>
      <c r="P42" s="89">
        <f>O40-P41</f>
        <v>1955545.0942499994</v>
      </c>
    </row>
    <row r="43" spans="1:16" ht="18" customHeight="1" x14ac:dyDescent="0.2">
      <c r="A43" s="10"/>
      <c r="H43" s="62"/>
      <c r="N43" s="61" t="s">
        <v>31</v>
      </c>
      <c r="P43" s="68">
        <f>P42*1%</f>
        <v>19555.450942499996</v>
      </c>
    </row>
    <row r="44" spans="1:16" ht="18" customHeight="1" thickBot="1" x14ac:dyDescent="0.25">
      <c r="A44" s="10"/>
      <c r="H44" s="62"/>
      <c r="N44" s="61" t="s">
        <v>53</v>
      </c>
      <c r="P44" s="70">
        <f>P42*2%</f>
        <v>39110.901884999992</v>
      </c>
    </row>
    <row r="45" spans="1:16" ht="18" customHeight="1" x14ac:dyDescent="0.2">
      <c r="A45" s="10"/>
      <c r="H45" s="62"/>
      <c r="N45" s="65" t="s">
        <v>32</v>
      </c>
      <c r="O45" s="66"/>
      <c r="P45" s="69">
        <f>P42+P43-P44</f>
        <v>1935989.6433074994</v>
      </c>
    </row>
    <row r="47" spans="1:16" x14ac:dyDescent="0.2">
      <c r="A47" s="10"/>
      <c r="H47" s="62"/>
      <c r="P47" s="70"/>
    </row>
    <row r="48" spans="1:16" x14ac:dyDescent="0.2">
      <c r="A48" s="10"/>
      <c r="H48" s="62"/>
      <c r="O48" s="57"/>
      <c r="P48" s="70"/>
    </row>
    <row r="49" spans="1:16" s="3" customFormat="1" x14ac:dyDescent="0.25">
      <c r="A49" s="10"/>
      <c r="B49" s="2"/>
      <c r="C49" s="2"/>
      <c r="E49" s="11"/>
      <c r="H49" s="62"/>
      <c r="N49" s="14"/>
      <c r="O49" s="14"/>
      <c r="P49" s="14"/>
    </row>
    <row r="50" spans="1:16" s="3" customFormat="1" x14ac:dyDescent="0.25">
      <c r="A50" s="10"/>
      <c r="B50" s="2"/>
      <c r="C50" s="2"/>
      <c r="E50" s="11"/>
      <c r="H50" s="62"/>
      <c r="N50" s="14"/>
      <c r="O50" s="14"/>
      <c r="P50" s="14"/>
    </row>
    <row r="51" spans="1:16" s="3" customFormat="1" x14ac:dyDescent="0.25">
      <c r="A51" s="10"/>
      <c r="B51" s="2"/>
      <c r="C51" s="2"/>
      <c r="E51" s="11"/>
      <c r="H51" s="62"/>
      <c r="N51" s="14"/>
      <c r="O51" s="14"/>
      <c r="P51" s="14"/>
    </row>
    <row r="52" spans="1:16" s="3" customFormat="1" x14ac:dyDescent="0.25">
      <c r="A52" s="10"/>
      <c r="B52" s="2"/>
      <c r="C52" s="2"/>
      <c r="E52" s="11"/>
      <c r="H52" s="62"/>
      <c r="N52" s="14"/>
      <c r="O52" s="14"/>
      <c r="P52" s="14"/>
    </row>
    <row r="53" spans="1:16" s="3" customFormat="1" x14ac:dyDescent="0.25">
      <c r="A53" s="10"/>
      <c r="B53" s="2"/>
      <c r="C53" s="2"/>
      <c r="E53" s="11"/>
      <c r="H53" s="62"/>
      <c r="N53" s="14"/>
      <c r="O53" s="14"/>
      <c r="P53" s="14"/>
    </row>
    <row r="54" spans="1:16" s="3" customFormat="1" x14ac:dyDescent="0.25">
      <c r="A54" s="10"/>
      <c r="B54" s="2"/>
      <c r="C54" s="2"/>
      <c r="E54" s="11"/>
      <c r="H54" s="62"/>
      <c r="N54" s="14"/>
      <c r="O54" s="14"/>
      <c r="P54" s="14"/>
    </row>
    <row r="55" spans="1:16" s="3" customFormat="1" x14ac:dyDescent="0.25">
      <c r="A55" s="10"/>
      <c r="B55" s="2"/>
      <c r="C55" s="2"/>
      <c r="E55" s="11"/>
      <c r="H55" s="62"/>
      <c r="N55" s="14"/>
      <c r="O55" s="14"/>
      <c r="P55" s="14"/>
    </row>
    <row r="56" spans="1:16" s="3" customFormat="1" x14ac:dyDescent="0.25">
      <c r="A56" s="10"/>
      <c r="B56" s="2"/>
      <c r="C56" s="2"/>
      <c r="E56" s="11"/>
      <c r="H56" s="62"/>
      <c r="N56" s="14"/>
      <c r="O56" s="14"/>
      <c r="P56" s="14"/>
    </row>
    <row r="57" spans="1:16" s="3" customFormat="1" x14ac:dyDescent="0.25">
      <c r="A57" s="10"/>
      <c r="B57" s="2"/>
      <c r="C57" s="2"/>
      <c r="E57" s="11"/>
      <c r="H57" s="62"/>
      <c r="N57" s="14"/>
      <c r="O57" s="14"/>
      <c r="P57" s="14"/>
    </row>
    <row r="58" spans="1:16" s="3" customFormat="1" x14ac:dyDescent="0.25">
      <c r="A58" s="10"/>
      <c r="B58" s="2"/>
      <c r="C58" s="2"/>
      <c r="E58" s="11"/>
      <c r="H58" s="62"/>
      <c r="N58" s="14"/>
      <c r="O58" s="14"/>
      <c r="P58" s="14"/>
    </row>
    <row r="59" spans="1:16" s="3" customFormat="1" x14ac:dyDescent="0.25">
      <c r="A59" s="10"/>
      <c r="B59" s="2"/>
      <c r="C59" s="2"/>
      <c r="E59" s="11"/>
      <c r="H59" s="62"/>
      <c r="N59" s="14"/>
      <c r="O59" s="14"/>
      <c r="P59" s="14"/>
    </row>
    <row r="60" spans="1:16" s="3" customFormat="1" x14ac:dyDescent="0.25">
      <c r="A60" s="10"/>
      <c r="B60" s="2"/>
      <c r="C60" s="2"/>
      <c r="E60" s="11"/>
      <c r="H60" s="62"/>
      <c r="N60" s="14"/>
      <c r="O60" s="14"/>
      <c r="P60" s="14"/>
    </row>
  </sheetData>
  <mergeCells count="2">
    <mergeCell ref="A40:L40"/>
    <mergeCell ref="O40:P40"/>
  </mergeCells>
  <conditionalFormatting sqref="B3:B39">
    <cfRule type="duplicateValues" dxfId="63" priority="9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76"/>
  <sheetViews>
    <sheetView workbookViewId="0">
      <pane xSplit="7" ySplit="2" topLeftCell="H57" activePane="bottomRight" state="frozen"/>
      <selection pane="topRight" activeCell="H1" sqref="H1"/>
      <selection pane="bottomLeft" activeCell="A3" sqref="A3"/>
      <selection pane="bottomRight" activeCell="K70" sqref="K70"/>
    </sheetView>
  </sheetViews>
  <sheetFormatPr defaultRowHeight="15" x14ac:dyDescent="0.2"/>
  <cols>
    <col min="1" max="1" width="8" style="4" customWidth="1"/>
    <col min="2" max="2" width="20.140625" style="2" customWidth="1"/>
    <col min="3" max="3" width="15.28515625" style="2" customWidth="1"/>
    <col min="4" max="4" width="10.7109375" style="3" customWidth="1"/>
    <col min="5" max="5" width="8" style="11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8" t="s">
        <v>44</v>
      </c>
      <c r="B2" s="7" t="s">
        <v>7</v>
      </c>
      <c r="C2" s="7" t="s">
        <v>0</v>
      </c>
      <c r="D2" s="7" t="s">
        <v>1</v>
      </c>
      <c r="E2" s="59" t="s">
        <v>4</v>
      </c>
      <c r="F2" s="7" t="s">
        <v>3</v>
      </c>
      <c r="G2" s="7" t="s">
        <v>5</v>
      </c>
      <c r="H2" s="59" t="s">
        <v>2</v>
      </c>
      <c r="I2" s="7" t="s">
        <v>39</v>
      </c>
      <c r="J2" s="7" t="s">
        <v>40</v>
      </c>
      <c r="K2" s="7" t="s">
        <v>41</v>
      </c>
      <c r="L2" s="60" t="s">
        <v>45</v>
      </c>
      <c r="M2" s="60" t="s">
        <v>46</v>
      </c>
      <c r="N2" s="60" t="s">
        <v>6</v>
      </c>
      <c r="O2" s="60" t="s">
        <v>47</v>
      </c>
      <c r="P2" s="60" t="s">
        <v>48</v>
      </c>
    </row>
    <row r="3" spans="1:16" ht="26.25" customHeight="1" x14ac:dyDescent="0.2">
      <c r="A3" s="81">
        <v>403734</v>
      </c>
      <c r="B3" s="72" t="s">
        <v>3819</v>
      </c>
      <c r="C3" s="8" t="s">
        <v>3820</v>
      </c>
      <c r="D3" s="74" t="s">
        <v>56</v>
      </c>
      <c r="E3" s="12">
        <v>44529</v>
      </c>
      <c r="F3" s="74" t="s">
        <v>1971</v>
      </c>
      <c r="G3" s="12">
        <v>44532</v>
      </c>
      <c r="H3" s="9" t="s">
        <v>3065</v>
      </c>
      <c r="I3" s="1">
        <v>35</v>
      </c>
      <c r="J3" s="1">
        <v>35</v>
      </c>
      <c r="K3" s="1">
        <v>27</v>
      </c>
      <c r="L3" s="1">
        <v>2</v>
      </c>
      <c r="M3" s="78">
        <v>8.2687500000000007</v>
      </c>
      <c r="N3" s="94">
        <v>8.2687500000000007</v>
      </c>
      <c r="O3" s="63">
        <v>2530</v>
      </c>
      <c r="P3" s="64">
        <f>Table2245789101123456789101112131415161718192021222324252627282930313233343824445464748495051525362636465666768697034567891011121314151617181920[[#This Row],[PEMBULATAN]]*O3</f>
        <v>20919.9375</v>
      </c>
    </row>
    <row r="4" spans="1:16" ht="26.25" customHeight="1" x14ac:dyDescent="0.2">
      <c r="A4" s="13"/>
      <c r="B4" s="73"/>
      <c r="C4" s="71" t="s">
        <v>3821</v>
      </c>
      <c r="D4" s="76" t="s">
        <v>56</v>
      </c>
      <c r="E4" s="12">
        <v>44529</v>
      </c>
      <c r="F4" s="74" t="s">
        <v>1971</v>
      </c>
      <c r="G4" s="12">
        <v>44532</v>
      </c>
      <c r="H4" s="75" t="s">
        <v>3065</v>
      </c>
      <c r="I4" s="15">
        <v>50</v>
      </c>
      <c r="J4" s="15">
        <v>50</v>
      </c>
      <c r="K4" s="15">
        <v>20</v>
      </c>
      <c r="L4" s="15">
        <v>12</v>
      </c>
      <c r="M4" s="79">
        <v>12.5</v>
      </c>
      <c r="N4" s="94">
        <v>14</v>
      </c>
      <c r="O4" s="63">
        <v>2530</v>
      </c>
      <c r="P4" s="64">
        <f>Table2245789101123456789101112131415161718192021222324252627282930313233343824445464748495051525362636465666768697034567891011121314151617181920[[#This Row],[PEMBULATAN]]*O4</f>
        <v>35420</v>
      </c>
    </row>
    <row r="5" spans="1:16" ht="26.25" customHeight="1" x14ac:dyDescent="0.2">
      <c r="A5" s="13"/>
      <c r="B5" s="73"/>
      <c r="C5" s="71" t="s">
        <v>3822</v>
      </c>
      <c r="D5" s="76" t="s">
        <v>56</v>
      </c>
      <c r="E5" s="12">
        <v>44529</v>
      </c>
      <c r="F5" s="74" t="s">
        <v>1971</v>
      </c>
      <c r="G5" s="12">
        <v>44532</v>
      </c>
      <c r="H5" s="75" t="s">
        <v>3065</v>
      </c>
      <c r="I5" s="15">
        <v>80</v>
      </c>
      <c r="J5" s="15">
        <v>50</v>
      </c>
      <c r="K5" s="15">
        <v>25</v>
      </c>
      <c r="L5" s="15">
        <v>8</v>
      </c>
      <c r="M5" s="79">
        <v>25</v>
      </c>
      <c r="N5" s="94">
        <v>25</v>
      </c>
      <c r="O5" s="63">
        <v>2530</v>
      </c>
      <c r="P5" s="64">
        <f>Table2245789101123456789101112131415161718192021222324252627282930313233343824445464748495051525362636465666768697034567891011121314151617181920[[#This Row],[PEMBULATAN]]*O5</f>
        <v>63250</v>
      </c>
    </row>
    <row r="6" spans="1:16" ht="26.25" customHeight="1" x14ac:dyDescent="0.2">
      <c r="A6" s="13"/>
      <c r="B6" s="73"/>
      <c r="C6" s="71" t="s">
        <v>3823</v>
      </c>
      <c r="D6" s="76" t="s">
        <v>56</v>
      </c>
      <c r="E6" s="12">
        <v>44529</v>
      </c>
      <c r="F6" s="74" t="s">
        <v>1971</v>
      </c>
      <c r="G6" s="12">
        <v>44532</v>
      </c>
      <c r="H6" s="75" t="s">
        <v>3065</v>
      </c>
      <c r="I6" s="15">
        <v>63</v>
      </c>
      <c r="J6" s="15">
        <v>47</v>
      </c>
      <c r="K6" s="15">
        <v>10</v>
      </c>
      <c r="L6" s="15">
        <v>3</v>
      </c>
      <c r="M6" s="79">
        <v>7.4024999999999999</v>
      </c>
      <c r="N6" s="94">
        <v>8</v>
      </c>
      <c r="O6" s="63">
        <v>2530</v>
      </c>
      <c r="P6" s="64">
        <f>Table2245789101123456789101112131415161718192021222324252627282930313233343824445464748495051525362636465666768697034567891011121314151617181920[[#This Row],[PEMBULATAN]]*O6</f>
        <v>20240</v>
      </c>
    </row>
    <row r="7" spans="1:16" ht="26.25" customHeight="1" x14ac:dyDescent="0.2">
      <c r="A7" s="13"/>
      <c r="B7" s="73"/>
      <c r="C7" s="71" t="s">
        <v>3824</v>
      </c>
      <c r="D7" s="76" t="s">
        <v>56</v>
      </c>
      <c r="E7" s="12">
        <v>44529</v>
      </c>
      <c r="F7" s="74" t="s">
        <v>1971</v>
      </c>
      <c r="G7" s="12">
        <v>44532</v>
      </c>
      <c r="H7" s="75" t="s">
        <v>3065</v>
      </c>
      <c r="I7" s="15">
        <v>60</v>
      </c>
      <c r="J7" s="15">
        <v>44</v>
      </c>
      <c r="K7" s="15">
        <v>20</v>
      </c>
      <c r="L7" s="15">
        <v>4</v>
      </c>
      <c r="M7" s="79">
        <v>13.2</v>
      </c>
      <c r="N7" s="94">
        <v>13.2</v>
      </c>
      <c r="O7" s="63">
        <v>2530</v>
      </c>
      <c r="P7" s="64">
        <f>Table2245789101123456789101112131415161718192021222324252627282930313233343824445464748495051525362636465666768697034567891011121314151617181920[[#This Row],[PEMBULATAN]]*O7</f>
        <v>33396</v>
      </c>
    </row>
    <row r="8" spans="1:16" ht="26.25" customHeight="1" x14ac:dyDescent="0.2">
      <c r="A8" s="13"/>
      <c r="B8" s="73"/>
      <c r="C8" s="71" t="s">
        <v>3825</v>
      </c>
      <c r="D8" s="76" t="s">
        <v>56</v>
      </c>
      <c r="E8" s="12">
        <v>44529</v>
      </c>
      <c r="F8" s="74" t="s">
        <v>1971</v>
      </c>
      <c r="G8" s="12">
        <v>44532</v>
      </c>
      <c r="H8" s="75" t="s">
        <v>3065</v>
      </c>
      <c r="I8" s="15">
        <v>104</v>
      </c>
      <c r="J8" s="15">
        <v>25</v>
      </c>
      <c r="K8" s="15">
        <v>20</v>
      </c>
      <c r="L8" s="15">
        <v>4</v>
      </c>
      <c r="M8" s="79">
        <v>13</v>
      </c>
      <c r="N8" s="94">
        <v>13</v>
      </c>
      <c r="O8" s="63">
        <v>2530</v>
      </c>
      <c r="P8" s="64">
        <f>Table2245789101123456789101112131415161718192021222324252627282930313233343824445464748495051525362636465666768697034567891011121314151617181920[[#This Row],[PEMBULATAN]]*O8</f>
        <v>32890</v>
      </c>
    </row>
    <row r="9" spans="1:16" ht="26.25" customHeight="1" x14ac:dyDescent="0.2">
      <c r="A9" s="13"/>
      <c r="B9" s="73"/>
      <c r="C9" s="71" t="s">
        <v>3826</v>
      </c>
      <c r="D9" s="76" t="s">
        <v>56</v>
      </c>
      <c r="E9" s="12">
        <v>44529</v>
      </c>
      <c r="F9" s="74" t="s">
        <v>1971</v>
      </c>
      <c r="G9" s="12">
        <v>44532</v>
      </c>
      <c r="H9" s="75" t="s">
        <v>3065</v>
      </c>
      <c r="I9" s="15">
        <v>128</v>
      </c>
      <c r="J9" s="15">
        <v>40</v>
      </c>
      <c r="K9" s="15">
        <v>40</v>
      </c>
      <c r="L9" s="15">
        <v>1</v>
      </c>
      <c r="M9" s="79">
        <v>51.2</v>
      </c>
      <c r="N9" s="94">
        <v>51.2</v>
      </c>
      <c r="O9" s="63">
        <v>2530</v>
      </c>
      <c r="P9" s="64">
        <f>Table2245789101123456789101112131415161718192021222324252627282930313233343824445464748495051525362636465666768697034567891011121314151617181920[[#This Row],[PEMBULATAN]]*O9</f>
        <v>129536</v>
      </c>
    </row>
    <row r="10" spans="1:16" ht="26.25" customHeight="1" x14ac:dyDescent="0.2">
      <c r="A10" s="13"/>
      <c r="B10" s="73"/>
      <c r="C10" s="71" t="s">
        <v>3827</v>
      </c>
      <c r="D10" s="76" t="s">
        <v>56</v>
      </c>
      <c r="E10" s="12">
        <v>44529</v>
      </c>
      <c r="F10" s="74" t="s">
        <v>1971</v>
      </c>
      <c r="G10" s="12">
        <v>44532</v>
      </c>
      <c r="H10" s="75" t="s">
        <v>3065</v>
      </c>
      <c r="I10" s="15">
        <v>60</v>
      </c>
      <c r="J10" s="15">
        <v>47</v>
      </c>
      <c r="K10" s="15">
        <v>27</v>
      </c>
      <c r="L10" s="15">
        <v>4</v>
      </c>
      <c r="M10" s="79">
        <v>19.035</v>
      </c>
      <c r="N10" s="94">
        <v>19.035</v>
      </c>
      <c r="O10" s="63">
        <v>2530</v>
      </c>
      <c r="P10" s="64">
        <f>Table2245789101123456789101112131415161718192021222324252627282930313233343824445464748495051525362636465666768697034567891011121314151617181920[[#This Row],[PEMBULATAN]]*O10</f>
        <v>48158.55</v>
      </c>
    </row>
    <row r="11" spans="1:16" ht="26.25" customHeight="1" x14ac:dyDescent="0.2">
      <c r="A11" s="13"/>
      <c r="B11" s="73"/>
      <c r="C11" s="71" t="s">
        <v>3828</v>
      </c>
      <c r="D11" s="76" t="s">
        <v>56</v>
      </c>
      <c r="E11" s="12">
        <v>44529</v>
      </c>
      <c r="F11" s="74" t="s">
        <v>1971</v>
      </c>
      <c r="G11" s="12">
        <v>44532</v>
      </c>
      <c r="H11" s="75" t="s">
        <v>3065</v>
      </c>
      <c r="I11" s="15">
        <v>103</v>
      </c>
      <c r="J11" s="15">
        <v>67</v>
      </c>
      <c r="K11" s="15">
        <v>10</v>
      </c>
      <c r="L11" s="15">
        <v>5</v>
      </c>
      <c r="M11" s="79">
        <v>17.252500000000001</v>
      </c>
      <c r="N11" s="94">
        <v>17.252500000000001</v>
      </c>
      <c r="O11" s="63">
        <v>2530</v>
      </c>
      <c r="P11" s="64">
        <f>Table2245789101123456789101112131415161718192021222324252627282930313233343824445464748495051525362636465666768697034567891011121314151617181920[[#This Row],[PEMBULATAN]]*O11</f>
        <v>43648.825000000004</v>
      </c>
    </row>
    <row r="12" spans="1:16" ht="26.25" customHeight="1" x14ac:dyDescent="0.2">
      <c r="A12" s="13"/>
      <c r="B12" s="73"/>
      <c r="C12" s="71" t="s">
        <v>3829</v>
      </c>
      <c r="D12" s="76" t="s">
        <v>56</v>
      </c>
      <c r="E12" s="12">
        <v>44529</v>
      </c>
      <c r="F12" s="74" t="s">
        <v>1971</v>
      </c>
      <c r="G12" s="12">
        <v>44532</v>
      </c>
      <c r="H12" s="75" t="s">
        <v>3065</v>
      </c>
      <c r="I12" s="15">
        <v>50</v>
      </c>
      <c r="J12" s="15">
        <v>24</v>
      </c>
      <c r="K12" s="15">
        <v>10</v>
      </c>
      <c r="L12" s="15">
        <v>1</v>
      </c>
      <c r="M12" s="79">
        <v>3</v>
      </c>
      <c r="N12" s="94">
        <v>3</v>
      </c>
      <c r="O12" s="63">
        <v>2530</v>
      </c>
      <c r="P12" s="64">
        <f>Table2245789101123456789101112131415161718192021222324252627282930313233343824445464748495051525362636465666768697034567891011121314151617181920[[#This Row],[PEMBULATAN]]*O12</f>
        <v>7590</v>
      </c>
    </row>
    <row r="13" spans="1:16" ht="26.25" customHeight="1" x14ac:dyDescent="0.2">
      <c r="A13" s="13"/>
      <c r="B13" s="73"/>
      <c r="C13" s="71" t="s">
        <v>3830</v>
      </c>
      <c r="D13" s="76" t="s">
        <v>56</v>
      </c>
      <c r="E13" s="12">
        <v>44529</v>
      </c>
      <c r="F13" s="74" t="s">
        <v>1971</v>
      </c>
      <c r="G13" s="12">
        <v>44532</v>
      </c>
      <c r="H13" s="75" t="s">
        <v>3065</v>
      </c>
      <c r="I13" s="15">
        <v>66</v>
      </c>
      <c r="J13" s="15">
        <v>42</v>
      </c>
      <c r="K13" s="15">
        <v>17</v>
      </c>
      <c r="L13" s="15">
        <v>4</v>
      </c>
      <c r="M13" s="79">
        <v>11.781000000000001</v>
      </c>
      <c r="N13" s="94">
        <v>11.781000000000001</v>
      </c>
      <c r="O13" s="63">
        <v>2530</v>
      </c>
      <c r="P13" s="64">
        <f>Table2245789101123456789101112131415161718192021222324252627282930313233343824445464748495051525362636465666768697034567891011121314151617181920[[#This Row],[PEMBULATAN]]*O13</f>
        <v>29805.93</v>
      </c>
    </row>
    <row r="14" spans="1:16" ht="26.25" customHeight="1" x14ac:dyDescent="0.2">
      <c r="A14" s="13"/>
      <c r="B14" s="73"/>
      <c r="C14" s="71" t="s">
        <v>3831</v>
      </c>
      <c r="D14" s="76" t="s">
        <v>56</v>
      </c>
      <c r="E14" s="12">
        <v>44529</v>
      </c>
      <c r="F14" s="74" t="s">
        <v>1971</v>
      </c>
      <c r="G14" s="12">
        <v>44532</v>
      </c>
      <c r="H14" s="75" t="s">
        <v>3065</v>
      </c>
      <c r="I14" s="15">
        <v>95</v>
      </c>
      <c r="J14" s="15">
        <v>55</v>
      </c>
      <c r="K14" s="15">
        <v>12</v>
      </c>
      <c r="L14" s="15">
        <v>10</v>
      </c>
      <c r="M14" s="79">
        <v>15.675000000000001</v>
      </c>
      <c r="N14" s="94">
        <v>15.675000000000001</v>
      </c>
      <c r="O14" s="63">
        <v>2530</v>
      </c>
      <c r="P14" s="64">
        <f>Table2245789101123456789101112131415161718192021222324252627282930313233343824445464748495051525362636465666768697034567891011121314151617181920[[#This Row],[PEMBULATAN]]*O14</f>
        <v>39657.75</v>
      </c>
    </row>
    <row r="15" spans="1:16" ht="26.25" customHeight="1" x14ac:dyDescent="0.2">
      <c r="A15" s="13"/>
      <c r="B15" s="73"/>
      <c r="C15" s="71" t="s">
        <v>3832</v>
      </c>
      <c r="D15" s="76" t="s">
        <v>56</v>
      </c>
      <c r="E15" s="12">
        <v>44529</v>
      </c>
      <c r="F15" s="74" t="s">
        <v>1971</v>
      </c>
      <c r="G15" s="12">
        <v>44532</v>
      </c>
      <c r="H15" s="75" t="s">
        <v>3065</v>
      </c>
      <c r="I15" s="15">
        <v>58</v>
      </c>
      <c r="J15" s="15">
        <v>24</v>
      </c>
      <c r="K15" s="15">
        <v>17</v>
      </c>
      <c r="L15" s="15">
        <v>2</v>
      </c>
      <c r="M15" s="79">
        <v>5.9160000000000004</v>
      </c>
      <c r="N15" s="94">
        <v>5.9160000000000004</v>
      </c>
      <c r="O15" s="63">
        <v>2530</v>
      </c>
      <c r="P15" s="64">
        <f>Table2245789101123456789101112131415161718192021222324252627282930313233343824445464748495051525362636465666768697034567891011121314151617181920[[#This Row],[PEMBULATAN]]*O15</f>
        <v>14967.480000000001</v>
      </c>
    </row>
    <row r="16" spans="1:16" ht="26.25" customHeight="1" x14ac:dyDescent="0.2">
      <c r="A16" s="13"/>
      <c r="B16" s="73"/>
      <c r="C16" s="71" t="s">
        <v>3833</v>
      </c>
      <c r="D16" s="76" t="s">
        <v>56</v>
      </c>
      <c r="E16" s="12">
        <v>44529</v>
      </c>
      <c r="F16" s="74" t="s">
        <v>1971</v>
      </c>
      <c r="G16" s="12">
        <v>44532</v>
      </c>
      <c r="H16" s="75" t="s">
        <v>3065</v>
      </c>
      <c r="I16" s="15">
        <v>62</v>
      </c>
      <c r="J16" s="15">
        <v>35</v>
      </c>
      <c r="K16" s="15">
        <v>12</v>
      </c>
      <c r="L16" s="15">
        <v>6</v>
      </c>
      <c r="M16" s="79">
        <v>6.51</v>
      </c>
      <c r="N16" s="94">
        <v>6.51</v>
      </c>
      <c r="O16" s="63">
        <v>2530</v>
      </c>
      <c r="P16" s="64">
        <f>Table2245789101123456789101112131415161718192021222324252627282930313233343824445464748495051525362636465666768697034567891011121314151617181920[[#This Row],[PEMBULATAN]]*O16</f>
        <v>16470.3</v>
      </c>
    </row>
    <row r="17" spans="1:16" ht="26.25" customHeight="1" x14ac:dyDescent="0.2">
      <c r="A17" s="13"/>
      <c r="B17" s="73"/>
      <c r="C17" s="71" t="s">
        <v>3834</v>
      </c>
      <c r="D17" s="76" t="s">
        <v>56</v>
      </c>
      <c r="E17" s="12">
        <v>44529</v>
      </c>
      <c r="F17" s="74" t="s">
        <v>1971</v>
      </c>
      <c r="G17" s="12">
        <v>44532</v>
      </c>
      <c r="H17" s="75" t="s">
        <v>3065</v>
      </c>
      <c r="I17" s="15">
        <v>37</v>
      </c>
      <c r="J17" s="15">
        <v>40</v>
      </c>
      <c r="K17" s="15">
        <v>10</v>
      </c>
      <c r="L17" s="15">
        <v>1</v>
      </c>
      <c r="M17" s="79">
        <v>3.7</v>
      </c>
      <c r="N17" s="94">
        <v>3.7</v>
      </c>
      <c r="O17" s="63">
        <v>2530</v>
      </c>
      <c r="P17" s="64">
        <f>Table2245789101123456789101112131415161718192021222324252627282930313233343824445464748495051525362636465666768697034567891011121314151617181920[[#This Row],[PEMBULATAN]]*O17</f>
        <v>9361</v>
      </c>
    </row>
    <row r="18" spans="1:16" ht="26.25" customHeight="1" x14ac:dyDescent="0.2">
      <c r="A18" s="13"/>
      <c r="B18" s="73"/>
      <c r="C18" s="71" t="s">
        <v>3835</v>
      </c>
      <c r="D18" s="76" t="s">
        <v>56</v>
      </c>
      <c r="E18" s="12">
        <v>44529</v>
      </c>
      <c r="F18" s="74" t="s">
        <v>1971</v>
      </c>
      <c r="G18" s="12">
        <v>44532</v>
      </c>
      <c r="H18" s="75" t="s">
        <v>3065</v>
      </c>
      <c r="I18" s="15">
        <v>60</v>
      </c>
      <c r="J18" s="15">
        <v>50</v>
      </c>
      <c r="K18" s="15">
        <v>20</v>
      </c>
      <c r="L18" s="15">
        <v>4</v>
      </c>
      <c r="M18" s="79">
        <v>15</v>
      </c>
      <c r="N18" s="94">
        <v>15</v>
      </c>
      <c r="O18" s="63">
        <v>2530</v>
      </c>
      <c r="P18" s="64">
        <f>Table2245789101123456789101112131415161718192021222324252627282930313233343824445464748495051525362636465666768697034567891011121314151617181920[[#This Row],[PEMBULATAN]]*O18</f>
        <v>37950</v>
      </c>
    </row>
    <row r="19" spans="1:16" ht="26.25" customHeight="1" x14ac:dyDescent="0.2">
      <c r="A19" s="13"/>
      <c r="B19" s="73"/>
      <c r="C19" s="71" t="s">
        <v>3836</v>
      </c>
      <c r="D19" s="76" t="s">
        <v>56</v>
      </c>
      <c r="E19" s="12">
        <v>44529</v>
      </c>
      <c r="F19" s="74" t="s">
        <v>1971</v>
      </c>
      <c r="G19" s="12">
        <v>44532</v>
      </c>
      <c r="H19" s="75" t="s">
        <v>3065</v>
      </c>
      <c r="I19" s="15">
        <v>62</v>
      </c>
      <c r="J19" s="15">
        <v>48</v>
      </c>
      <c r="K19" s="15">
        <v>23</v>
      </c>
      <c r="L19" s="15">
        <v>5</v>
      </c>
      <c r="M19" s="79">
        <v>17.111999999999998</v>
      </c>
      <c r="N19" s="94">
        <v>17.111999999999998</v>
      </c>
      <c r="O19" s="63">
        <v>2530</v>
      </c>
      <c r="P19" s="64">
        <f>Table2245789101123456789101112131415161718192021222324252627282930313233343824445464748495051525362636465666768697034567891011121314151617181920[[#This Row],[PEMBULATAN]]*O19</f>
        <v>43293.359999999993</v>
      </c>
    </row>
    <row r="20" spans="1:16" ht="26.25" customHeight="1" x14ac:dyDescent="0.2">
      <c r="A20" s="13"/>
      <c r="B20" s="73"/>
      <c r="C20" s="71" t="s">
        <v>3837</v>
      </c>
      <c r="D20" s="76" t="s">
        <v>56</v>
      </c>
      <c r="E20" s="12">
        <v>44529</v>
      </c>
      <c r="F20" s="74" t="s">
        <v>1971</v>
      </c>
      <c r="G20" s="12">
        <v>44532</v>
      </c>
      <c r="H20" s="75" t="s">
        <v>3065</v>
      </c>
      <c r="I20" s="15">
        <v>55</v>
      </c>
      <c r="J20" s="15">
        <v>66</v>
      </c>
      <c r="K20" s="15">
        <v>14</v>
      </c>
      <c r="L20" s="15">
        <v>8</v>
      </c>
      <c r="M20" s="79">
        <v>12.705</v>
      </c>
      <c r="N20" s="94">
        <v>12.705</v>
      </c>
      <c r="O20" s="63">
        <v>2530</v>
      </c>
      <c r="P20" s="64">
        <f>Table2245789101123456789101112131415161718192021222324252627282930313233343824445464748495051525362636465666768697034567891011121314151617181920[[#This Row],[PEMBULATAN]]*O20</f>
        <v>32143.65</v>
      </c>
    </row>
    <row r="21" spans="1:16" ht="26.25" customHeight="1" x14ac:dyDescent="0.2">
      <c r="A21" s="13"/>
      <c r="B21" s="73"/>
      <c r="C21" s="71" t="s">
        <v>3838</v>
      </c>
      <c r="D21" s="76" t="s">
        <v>56</v>
      </c>
      <c r="E21" s="12">
        <v>44529</v>
      </c>
      <c r="F21" s="74" t="s">
        <v>1971</v>
      </c>
      <c r="G21" s="12">
        <v>44532</v>
      </c>
      <c r="H21" s="75" t="s">
        <v>3065</v>
      </c>
      <c r="I21" s="15">
        <v>38</v>
      </c>
      <c r="J21" s="15">
        <v>30</v>
      </c>
      <c r="K21" s="15">
        <v>22</v>
      </c>
      <c r="L21" s="15">
        <v>8</v>
      </c>
      <c r="M21" s="79">
        <v>6.27</v>
      </c>
      <c r="N21" s="94">
        <v>8</v>
      </c>
      <c r="O21" s="63">
        <v>2530</v>
      </c>
      <c r="P21" s="64">
        <f>Table2245789101123456789101112131415161718192021222324252627282930313233343824445464748495051525362636465666768697034567891011121314151617181920[[#This Row],[PEMBULATAN]]*O21</f>
        <v>20240</v>
      </c>
    </row>
    <row r="22" spans="1:16" ht="26.25" customHeight="1" x14ac:dyDescent="0.2">
      <c r="A22" s="13"/>
      <c r="B22" s="73"/>
      <c r="C22" s="71" t="s">
        <v>3839</v>
      </c>
      <c r="D22" s="76" t="s">
        <v>56</v>
      </c>
      <c r="E22" s="12">
        <v>44529</v>
      </c>
      <c r="F22" s="74" t="s">
        <v>1971</v>
      </c>
      <c r="G22" s="12">
        <v>44532</v>
      </c>
      <c r="H22" s="75" t="s">
        <v>3065</v>
      </c>
      <c r="I22" s="15">
        <v>77</v>
      </c>
      <c r="J22" s="15">
        <v>57</v>
      </c>
      <c r="K22" s="15">
        <v>27</v>
      </c>
      <c r="L22" s="15">
        <v>10</v>
      </c>
      <c r="M22" s="79">
        <v>29.62575</v>
      </c>
      <c r="N22" s="94">
        <v>29.62575</v>
      </c>
      <c r="O22" s="63">
        <v>2530</v>
      </c>
      <c r="P22" s="64">
        <f>Table2245789101123456789101112131415161718192021222324252627282930313233343824445464748495051525362636465666768697034567891011121314151617181920[[#This Row],[PEMBULATAN]]*O22</f>
        <v>74953.147500000006</v>
      </c>
    </row>
    <row r="23" spans="1:16" ht="26.25" customHeight="1" x14ac:dyDescent="0.2">
      <c r="A23" s="13"/>
      <c r="B23" s="73"/>
      <c r="C23" s="71" t="s">
        <v>3840</v>
      </c>
      <c r="D23" s="76" t="s">
        <v>56</v>
      </c>
      <c r="E23" s="12">
        <v>44529</v>
      </c>
      <c r="F23" s="74" t="s">
        <v>1971</v>
      </c>
      <c r="G23" s="12">
        <v>44532</v>
      </c>
      <c r="H23" s="75" t="s">
        <v>3065</v>
      </c>
      <c r="I23" s="15">
        <v>100</v>
      </c>
      <c r="J23" s="15">
        <v>27</v>
      </c>
      <c r="K23" s="15">
        <v>20</v>
      </c>
      <c r="L23" s="15">
        <v>7</v>
      </c>
      <c r="M23" s="79">
        <v>13.5</v>
      </c>
      <c r="N23" s="94">
        <v>15</v>
      </c>
      <c r="O23" s="63">
        <v>2530</v>
      </c>
      <c r="P23" s="64">
        <f>Table2245789101123456789101112131415161718192021222324252627282930313233343824445464748495051525362636465666768697034567891011121314151617181920[[#This Row],[PEMBULATAN]]*O23</f>
        <v>37950</v>
      </c>
    </row>
    <row r="24" spans="1:16" ht="26.25" customHeight="1" x14ac:dyDescent="0.2">
      <c r="A24" s="13"/>
      <c r="B24" s="73"/>
      <c r="C24" s="71" t="s">
        <v>3841</v>
      </c>
      <c r="D24" s="76" t="s">
        <v>56</v>
      </c>
      <c r="E24" s="12">
        <v>44529</v>
      </c>
      <c r="F24" s="74" t="s">
        <v>1971</v>
      </c>
      <c r="G24" s="12">
        <v>44532</v>
      </c>
      <c r="H24" s="75" t="s">
        <v>3065</v>
      </c>
      <c r="I24" s="15">
        <v>30</v>
      </c>
      <c r="J24" s="15">
        <v>40</v>
      </c>
      <c r="K24" s="15">
        <v>13</v>
      </c>
      <c r="L24" s="15">
        <v>1</v>
      </c>
      <c r="M24" s="79">
        <v>3.9</v>
      </c>
      <c r="N24" s="94">
        <v>3.9</v>
      </c>
      <c r="O24" s="63">
        <v>2530</v>
      </c>
      <c r="P24" s="64">
        <f>Table2245789101123456789101112131415161718192021222324252627282930313233343824445464748495051525362636465666768697034567891011121314151617181920[[#This Row],[PEMBULATAN]]*O24</f>
        <v>9867</v>
      </c>
    </row>
    <row r="25" spans="1:16" ht="26.25" customHeight="1" x14ac:dyDescent="0.2">
      <c r="A25" s="13"/>
      <c r="B25" s="73"/>
      <c r="C25" s="71" t="s">
        <v>3842</v>
      </c>
      <c r="D25" s="76" t="s">
        <v>56</v>
      </c>
      <c r="E25" s="12">
        <v>44529</v>
      </c>
      <c r="F25" s="74" t="s">
        <v>1971</v>
      </c>
      <c r="G25" s="12">
        <v>44532</v>
      </c>
      <c r="H25" s="75" t="s">
        <v>3065</v>
      </c>
      <c r="I25" s="15">
        <v>80</v>
      </c>
      <c r="J25" s="15">
        <v>53</v>
      </c>
      <c r="K25" s="15">
        <v>58</v>
      </c>
      <c r="L25" s="15">
        <v>20</v>
      </c>
      <c r="M25" s="79">
        <v>61.48</v>
      </c>
      <c r="N25" s="94">
        <v>62</v>
      </c>
      <c r="O25" s="63">
        <v>2530</v>
      </c>
      <c r="P25" s="64">
        <f>Table2245789101123456789101112131415161718192021222324252627282930313233343824445464748495051525362636465666768697034567891011121314151617181920[[#This Row],[PEMBULATAN]]*O25</f>
        <v>156860</v>
      </c>
    </row>
    <row r="26" spans="1:16" ht="26.25" customHeight="1" x14ac:dyDescent="0.2">
      <c r="A26" s="13"/>
      <c r="B26" s="73"/>
      <c r="C26" s="71" t="s">
        <v>3843</v>
      </c>
      <c r="D26" s="76" t="s">
        <v>56</v>
      </c>
      <c r="E26" s="12">
        <v>44529</v>
      </c>
      <c r="F26" s="74" t="s">
        <v>1971</v>
      </c>
      <c r="G26" s="12">
        <v>44532</v>
      </c>
      <c r="H26" s="75" t="s">
        <v>3065</v>
      </c>
      <c r="I26" s="15">
        <v>47</v>
      </c>
      <c r="J26" s="15">
        <v>35</v>
      </c>
      <c r="K26" s="15">
        <v>20</v>
      </c>
      <c r="L26" s="15">
        <v>4</v>
      </c>
      <c r="M26" s="79">
        <v>8.2249999999999996</v>
      </c>
      <c r="N26" s="94">
        <v>8.2249999999999996</v>
      </c>
      <c r="O26" s="63">
        <v>2530</v>
      </c>
      <c r="P26" s="64">
        <f>Table2245789101123456789101112131415161718192021222324252627282930313233343824445464748495051525362636465666768697034567891011121314151617181920[[#This Row],[PEMBULATAN]]*O26</f>
        <v>20809.25</v>
      </c>
    </row>
    <row r="27" spans="1:16" ht="26.25" customHeight="1" x14ac:dyDescent="0.2">
      <c r="A27" s="13"/>
      <c r="B27" s="73"/>
      <c r="C27" s="71" t="s">
        <v>3844</v>
      </c>
      <c r="D27" s="76" t="s">
        <v>56</v>
      </c>
      <c r="E27" s="12">
        <v>44529</v>
      </c>
      <c r="F27" s="74" t="s">
        <v>1971</v>
      </c>
      <c r="G27" s="12">
        <v>44532</v>
      </c>
      <c r="H27" s="75" t="s">
        <v>3065</v>
      </c>
      <c r="I27" s="15">
        <v>95</v>
      </c>
      <c r="J27" s="15">
        <v>22</v>
      </c>
      <c r="K27" s="15">
        <v>13</v>
      </c>
      <c r="L27" s="15">
        <v>12</v>
      </c>
      <c r="M27" s="79">
        <v>6.7925000000000004</v>
      </c>
      <c r="N27" s="94">
        <v>12</v>
      </c>
      <c r="O27" s="63">
        <v>2530</v>
      </c>
      <c r="P27" s="64">
        <f>Table2245789101123456789101112131415161718192021222324252627282930313233343824445464748495051525362636465666768697034567891011121314151617181920[[#This Row],[PEMBULATAN]]*O27</f>
        <v>30360</v>
      </c>
    </row>
    <row r="28" spans="1:16" ht="26.25" customHeight="1" x14ac:dyDescent="0.2">
      <c r="A28" s="13"/>
      <c r="B28" s="73"/>
      <c r="C28" s="71" t="s">
        <v>3845</v>
      </c>
      <c r="D28" s="76" t="s">
        <v>56</v>
      </c>
      <c r="E28" s="12">
        <v>44529</v>
      </c>
      <c r="F28" s="74" t="s">
        <v>1971</v>
      </c>
      <c r="G28" s="12">
        <v>44532</v>
      </c>
      <c r="H28" s="75" t="s">
        <v>3065</v>
      </c>
      <c r="I28" s="15">
        <v>57</v>
      </c>
      <c r="J28" s="15">
        <v>45</v>
      </c>
      <c r="K28" s="15">
        <v>14</v>
      </c>
      <c r="L28" s="15">
        <v>4</v>
      </c>
      <c r="M28" s="79">
        <v>8.9774999999999991</v>
      </c>
      <c r="N28" s="94">
        <v>8.9774999999999991</v>
      </c>
      <c r="O28" s="63">
        <v>2530</v>
      </c>
      <c r="P28" s="64">
        <f>Table2245789101123456789101112131415161718192021222324252627282930313233343824445464748495051525362636465666768697034567891011121314151617181920[[#This Row],[PEMBULATAN]]*O28</f>
        <v>22713.074999999997</v>
      </c>
    </row>
    <row r="29" spans="1:16" ht="26.25" customHeight="1" x14ac:dyDescent="0.2">
      <c r="A29" s="13"/>
      <c r="B29" s="73"/>
      <c r="C29" s="71" t="s">
        <v>3846</v>
      </c>
      <c r="D29" s="76" t="s">
        <v>56</v>
      </c>
      <c r="E29" s="12">
        <v>44529</v>
      </c>
      <c r="F29" s="74" t="s">
        <v>1971</v>
      </c>
      <c r="G29" s="12">
        <v>44532</v>
      </c>
      <c r="H29" s="75" t="s">
        <v>3065</v>
      </c>
      <c r="I29" s="15">
        <v>74</v>
      </c>
      <c r="J29" s="15">
        <v>57</v>
      </c>
      <c r="K29" s="15">
        <v>27</v>
      </c>
      <c r="L29" s="15">
        <v>13</v>
      </c>
      <c r="M29" s="79">
        <v>28.471499999999999</v>
      </c>
      <c r="N29" s="94">
        <v>29</v>
      </c>
      <c r="O29" s="63">
        <v>2530</v>
      </c>
      <c r="P29" s="64">
        <f>Table2245789101123456789101112131415161718192021222324252627282930313233343824445464748495051525362636465666768697034567891011121314151617181920[[#This Row],[PEMBULATAN]]*O29</f>
        <v>73370</v>
      </c>
    </row>
    <row r="30" spans="1:16" ht="26.25" customHeight="1" x14ac:dyDescent="0.2">
      <c r="A30" s="13"/>
      <c r="B30" s="73"/>
      <c r="C30" s="71" t="s">
        <v>3847</v>
      </c>
      <c r="D30" s="76" t="s">
        <v>56</v>
      </c>
      <c r="E30" s="12">
        <v>44529</v>
      </c>
      <c r="F30" s="74" t="s">
        <v>1971</v>
      </c>
      <c r="G30" s="12">
        <v>44532</v>
      </c>
      <c r="H30" s="75" t="s">
        <v>3065</v>
      </c>
      <c r="I30" s="15">
        <v>88</v>
      </c>
      <c r="J30" s="15">
        <v>40</v>
      </c>
      <c r="K30" s="15">
        <v>20</v>
      </c>
      <c r="L30" s="15">
        <v>16</v>
      </c>
      <c r="M30" s="79">
        <v>17.600000000000001</v>
      </c>
      <c r="N30" s="94">
        <v>17.600000000000001</v>
      </c>
      <c r="O30" s="63">
        <v>2530</v>
      </c>
      <c r="P30" s="64">
        <f>Table2245789101123456789101112131415161718192021222324252627282930313233343824445464748495051525362636465666768697034567891011121314151617181920[[#This Row],[PEMBULATAN]]*O30</f>
        <v>44528</v>
      </c>
    </row>
    <row r="31" spans="1:16" ht="26.25" customHeight="1" x14ac:dyDescent="0.2">
      <c r="A31" s="13"/>
      <c r="B31" s="73"/>
      <c r="C31" s="71" t="s">
        <v>3848</v>
      </c>
      <c r="D31" s="76" t="s">
        <v>56</v>
      </c>
      <c r="E31" s="12">
        <v>44529</v>
      </c>
      <c r="F31" s="74" t="s">
        <v>1971</v>
      </c>
      <c r="G31" s="12">
        <v>44532</v>
      </c>
      <c r="H31" s="75" t="s">
        <v>3065</v>
      </c>
      <c r="I31" s="15">
        <v>42</v>
      </c>
      <c r="J31" s="15">
        <v>40</v>
      </c>
      <c r="K31" s="15">
        <v>14</v>
      </c>
      <c r="L31" s="15">
        <v>3</v>
      </c>
      <c r="M31" s="79">
        <v>5.88</v>
      </c>
      <c r="N31" s="94">
        <v>5.88</v>
      </c>
      <c r="O31" s="63">
        <v>2530</v>
      </c>
      <c r="P31" s="64">
        <f>Table2245789101123456789101112131415161718192021222324252627282930313233343824445464748495051525362636465666768697034567891011121314151617181920[[#This Row],[PEMBULATAN]]*O31</f>
        <v>14876.4</v>
      </c>
    </row>
    <row r="32" spans="1:16" ht="26.25" customHeight="1" x14ac:dyDescent="0.2">
      <c r="A32" s="13"/>
      <c r="B32" s="73"/>
      <c r="C32" s="71" t="s">
        <v>3849</v>
      </c>
      <c r="D32" s="76" t="s">
        <v>56</v>
      </c>
      <c r="E32" s="12">
        <v>44529</v>
      </c>
      <c r="F32" s="74" t="s">
        <v>1971</v>
      </c>
      <c r="G32" s="12">
        <v>44532</v>
      </c>
      <c r="H32" s="75" t="s">
        <v>3065</v>
      </c>
      <c r="I32" s="15">
        <v>56</v>
      </c>
      <c r="J32" s="15">
        <v>34</v>
      </c>
      <c r="K32" s="15">
        <v>22</v>
      </c>
      <c r="L32" s="15">
        <v>34</v>
      </c>
      <c r="M32" s="79">
        <v>10.472</v>
      </c>
      <c r="N32" s="94">
        <v>35</v>
      </c>
      <c r="O32" s="63">
        <v>2530</v>
      </c>
      <c r="P32" s="64">
        <f>Table2245789101123456789101112131415161718192021222324252627282930313233343824445464748495051525362636465666768697034567891011121314151617181920[[#This Row],[PEMBULATAN]]*O32</f>
        <v>88550</v>
      </c>
    </row>
    <row r="33" spans="1:16" ht="26.25" customHeight="1" x14ac:dyDescent="0.2">
      <c r="A33" s="13"/>
      <c r="B33" s="73"/>
      <c r="C33" s="71" t="s">
        <v>3850</v>
      </c>
      <c r="D33" s="76" t="s">
        <v>56</v>
      </c>
      <c r="E33" s="12">
        <v>44529</v>
      </c>
      <c r="F33" s="74" t="s">
        <v>1971</v>
      </c>
      <c r="G33" s="12">
        <v>44532</v>
      </c>
      <c r="H33" s="75" t="s">
        <v>3065</v>
      </c>
      <c r="I33" s="15">
        <v>54</v>
      </c>
      <c r="J33" s="15">
        <v>30</v>
      </c>
      <c r="K33" s="15">
        <v>42</v>
      </c>
      <c r="L33" s="15">
        <v>15</v>
      </c>
      <c r="M33" s="79">
        <v>17.010000000000002</v>
      </c>
      <c r="N33" s="94">
        <v>17.010000000000002</v>
      </c>
      <c r="O33" s="63">
        <v>2530</v>
      </c>
      <c r="P33" s="64">
        <f>Table2245789101123456789101112131415161718192021222324252627282930313233343824445464748495051525362636465666768697034567891011121314151617181920[[#This Row],[PEMBULATAN]]*O33</f>
        <v>43035.3</v>
      </c>
    </row>
    <row r="34" spans="1:16" ht="26.25" customHeight="1" x14ac:dyDescent="0.2">
      <c r="A34" s="13"/>
      <c r="B34" s="73"/>
      <c r="C34" s="71" t="s">
        <v>3851</v>
      </c>
      <c r="D34" s="76" t="s">
        <v>56</v>
      </c>
      <c r="E34" s="12">
        <v>44529</v>
      </c>
      <c r="F34" s="74" t="s">
        <v>1971</v>
      </c>
      <c r="G34" s="12">
        <v>44532</v>
      </c>
      <c r="H34" s="75" t="s">
        <v>3065</v>
      </c>
      <c r="I34" s="15">
        <v>88</v>
      </c>
      <c r="J34" s="15">
        <v>68</v>
      </c>
      <c r="K34" s="15">
        <v>30</v>
      </c>
      <c r="L34" s="15">
        <v>25</v>
      </c>
      <c r="M34" s="79">
        <v>44.88</v>
      </c>
      <c r="N34" s="94">
        <v>44.88</v>
      </c>
      <c r="O34" s="63">
        <v>2530</v>
      </c>
      <c r="P34" s="64">
        <f>Table2245789101123456789101112131415161718192021222324252627282930313233343824445464748495051525362636465666768697034567891011121314151617181920[[#This Row],[PEMBULATAN]]*O34</f>
        <v>113546.40000000001</v>
      </c>
    </row>
    <row r="35" spans="1:16" ht="26.25" customHeight="1" x14ac:dyDescent="0.2">
      <c r="A35" s="13"/>
      <c r="B35" s="73"/>
      <c r="C35" s="71" t="s">
        <v>3852</v>
      </c>
      <c r="D35" s="76" t="s">
        <v>56</v>
      </c>
      <c r="E35" s="12">
        <v>44529</v>
      </c>
      <c r="F35" s="74" t="s">
        <v>1971</v>
      </c>
      <c r="G35" s="12">
        <v>44532</v>
      </c>
      <c r="H35" s="75" t="s">
        <v>3065</v>
      </c>
      <c r="I35" s="15">
        <v>103</v>
      </c>
      <c r="J35" s="15">
        <v>63</v>
      </c>
      <c r="K35" s="15">
        <v>27</v>
      </c>
      <c r="L35" s="15">
        <v>25</v>
      </c>
      <c r="M35" s="79">
        <v>43.800750000000001</v>
      </c>
      <c r="N35" s="94">
        <v>43.800750000000001</v>
      </c>
      <c r="O35" s="63">
        <v>2530</v>
      </c>
      <c r="P35" s="64">
        <f>Table2245789101123456789101112131415161718192021222324252627282930313233343824445464748495051525362636465666768697034567891011121314151617181920[[#This Row],[PEMBULATAN]]*O35</f>
        <v>110815.89750000001</v>
      </c>
    </row>
    <row r="36" spans="1:16" ht="26.25" customHeight="1" x14ac:dyDescent="0.2">
      <c r="A36" s="13"/>
      <c r="B36" s="73"/>
      <c r="C36" s="71" t="s">
        <v>3853</v>
      </c>
      <c r="D36" s="76" t="s">
        <v>56</v>
      </c>
      <c r="E36" s="12">
        <v>44529</v>
      </c>
      <c r="F36" s="74" t="s">
        <v>1971</v>
      </c>
      <c r="G36" s="12">
        <v>44532</v>
      </c>
      <c r="H36" s="75" t="s">
        <v>3065</v>
      </c>
      <c r="I36" s="15">
        <v>77</v>
      </c>
      <c r="J36" s="15">
        <v>64</v>
      </c>
      <c r="K36" s="15">
        <v>28</v>
      </c>
      <c r="L36" s="15">
        <v>13</v>
      </c>
      <c r="M36" s="79">
        <v>34.496000000000002</v>
      </c>
      <c r="N36" s="94">
        <v>35</v>
      </c>
      <c r="O36" s="63">
        <v>2530</v>
      </c>
      <c r="P36" s="64">
        <f>Table2245789101123456789101112131415161718192021222324252627282930313233343824445464748495051525362636465666768697034567891011121314151617181920[[#This Row],[PEMBULATAN]]*O36</f>
        <v>88550</v>
      </c>
    </row>
    <row r="37" spans="1:16" ht="26.25" customHeight="1" x14ac:dyDescent="0.2">
      <c r="A37" s="13"/>
      <c r="B37" s="73"/>
      <c r="C37" s="71" t="s">
        <v>3854</v>
      </c>
      <c r="D37" s="76" t="s">
        <v>56</v>
      </c>
      <c r="E37" s="12">
        <v>44529</v>
      </c>
      <c r="F37" s="74" t="s">
        <v>1971</v>
      </c>
      <c r="G37" s="12">
        <v>44532</v>
      </c>
      <c r="H37" s="75" t="s">
        <v>3065</v>
      </c>
      <c r="I37" s="15">
        <v>97</v>
      </c>
      <c r="J37" s="15">
        <v>58</v>
      </c>
      <c r="K37" s="15">
        <v>37</v>
      </c>
      <c r="L37" s="15">
        <v>20</v>
      </c>
      <c r="M37" s="79">
        <v>52.040500000000002</v>
      </c>
      <c r="N37" s="94">
        <v>52.040500000000002</v>
      </c>
      <c r="O37" s="63">
        <v>2530</v>
      </c>
      <c r="P37" s="64">
        <f>Table2245789101123456789101112131415161718192021222324252627282930313233343824445464748495051525362636465666768697034567891011121314151617181920[[#This Row],[PEMBULATAN]]*O37</f>
        <v>131662.465</v>
      </c>
    </row>
    <row r="38" spans="1:16" ht="26.25" customHeight="1" x14ac:dyDescent="0.2">
      <c r="A38" s="13"/>
      <c r="B38" s="73"/>
      <c r="C38" s="71" t="s">
        <v>3855</v>
      </c>
      <c r="D38" s="76" t="s">
        <v>56</v>
      </c>
      <c r="E38" s="12">
        <v>44529</v>
      </c>
      <c r="F38" s="74" t="s">
        <v>1971</v>
      </c>
      <c r="G38" s="12">
        <v>44532</v>
      </c>
      <c r="H38" s="75" t="s">
        <v>3065</v>
      </c>
      <c r="I38" s="15">
        <v>50</v>
      </c>
      <c r="J38" s="15">
        <v>40</v>
      </c>
      <c r="K38" s="15">
        <v>27</v>
      </c>
      <c r="L38" s="15">
        <v>15</v>
      </c>
      <c r="M38" s="79">
        <v>13.5</v>
      </c>
      <c r="N38" s="94">
        <v>16</v>
      </c>
      <c r="O38" s="63">
        <v>2530</v>
      </c>
      <c r="P38" s="64">
        <f>Table2245789101123456789101112131415161718192021222324252627282930313233343824445464748495051525362636465666768697034567891011121314151617181920[[#This Row],[PEMBULATAN]]*O38</f>
        <v>40480</v>
      </c>
    </row>
    <row r="39" spans="1:16" ht="26.25" customHeight="1" x14ac:dyDescent="0.2">
      <c r="A39" s="13"/>
      <c r="B39" s="73"/>
      <c r="C39" s="71" t="s">
        <v>3856</v>
      </c>
      <c r="D39" s="76" t="s">
        <v>56</v>
      </c>
      <c r="E39" s="12">
        <v>44529</v>
      </c>
      <c r="F39" s="74" t="s">
        <v>1971</v>
      </c>
      <c r="G39" s="12">
        <v>44532</v>
      </c>
      <c r="H39" s="75" t="s">
        <v>3065</v>
      </c>
      <c r="I39" s="15">
        <v>98</v>
      </c>
      <c r="J39" s="15">
        <v>60</v>
      </c>
      <c r="K39" s="15">
        <v>38</v>
      </c>
      <c r="L39" s="15">
        <v>24</v>
      </c>
      <c r="M39" s="79">
        <v>55.86</v>
      </c>
      <c r="N39" s="94">
        <v>55.86</v>
      </c>
      <c r="O39" s="63">
        <v>2530</v>
      </c>
      <c r="P39" s="64">
        <f>Table2245789101123456789101112131415161718192021222324252627282930313233343824445464748495051525362636465666768697034567891011121314151617181920[[#This Row],[PEMBULATAN]]*O39</f>
        <v>141325.79999999999</v>
      </c>
    </row>
    <row r="40" spans="1:16" ht="26.25" customHeight="1" x14ac:dyDescent="0.2">
      <c r="A40" s="13"/>
      <c r="B40" s="73"/>
      <c r="C40" s="71" t="s">
        <v>3857</v>
      </c>
      <c r="D40" s="76" t="s">
        <v>56</v>
      </c>
      <c r="E40" s="12">
        <v>44529</v>
      </c>
      <c r="F40" s="74" t="s">
        <v>1971</v>
      </c>
      <c r="G40" s="12">
        <v>44532</v>
      </c>
      <c r="H40" s="75" t="s">
        <v>3065</v>
      </c>
      <c r="I40" s="15">
        <v>107</v>
      </c>
      <c r="J40" s="15">
        <v>52</v>
      </c>
      <c r="K40" s="15">
        <v>34</v>
      </c>
      <c r="L40" s="15">
        <v>16</v>
      </c>
      <c r="M40" s="79">
        <v>47.293999999999997</v>
      </c>
      <c r="N40" s="94">
        <v>47.293999999999997</v>
      </c>
      <c r="O40" s="63">
        <v>2530</v>
      </c>
      <c r="P40" s="64">
        <f>Table2245789101123456789101112131415161718192021222324252627282930313233343824445464748495051525362636465666768697034567891011121314151617181920[[#This Row],[PEMBULATAN]]*O40</f>
        <v>119653.81999999999</v>
      </c>
    </row>
    <row r="41" spans="1:16" ht="26.25" customHeight="1" x14ac:dyDescent="0.2">
      <c r="A41" s="13"/>
      <c r="B41" s="73"/>
      <c r="C41" s="71" t="s">
        <v>3858</v>
      </c>
      <c r="D41" s="76" t="s">
        <v>56</v>
      </c>
      <c r="E41" s="12">
        <v>44529</v>
      </c>
      <c r="F41" s="74" t="s">
        <v>1971</v>
      </c>
      <c r="G41" s="12">
        <v>44532</v>
      </c>
      <c r="H41" s="75" t="s">
        <v>3065</v>
      </c>
      <c r="I41" s="15">
        <v>62</v>
      </c>
      <c r="J41" s="15">
        <v>37</v>
      </c>
      <c r="K41" s="15">
        <v>30</v>
      </c>
      <c r="L41" s="15">
        <v>8</v>
      </c>
      <c r="M41" s="79">
        <v>17.204999999999998</v>
      </c>
      <c r="N41" s="94">
        <v>17.204999999999998</v>
      </c>
      <c r="O41" s="63">
        <v>2530</v>
      </c>
      <c r="P41" s="64">
        <f>Table2245789101123456789101112131415161718192021222324252627282930313233343824445464748495051525362636465666768697034567891011121314151617181920[[#This Row],[PEMBULATAN]]*O41</f>
        <v>43528.649999999994</v>
      </c>
    </row>
    <row r="42" spans="1:16" ht="26.25" customHeight="1" x14ac:dyDescent="0.2">
      <c r="A42" s="13"/>
      <c r="B42" s="73"/>
      <c r="C42" s="71" t="s">
        <v>3859</v>
      </c>
      <c r="D42" s="76" t="s">
        <v>56</v>
      </c>
      <c r="E42" s="12">
        <v>44529</v>
      </c>
      <c r="F42" s="74" t="s">
        <v>1971</v>
      </c>
      <c r="G42" s="12">
        <v>44532</v>
      </c>
      <c r="H42" s="75" t="s">
        <v>3065</v>
      </c>
      <c r="I42" s="15">
        <v>34</v>
      </c>
      <c r="J42" s="15">
        <v>44</v>
      </c>
      <c r="K42" s="15">
        <v>14</v>
      </c>
      <c r="L42" s="15">
        <v>1</v>
      </c>
      <c r="M42" s="79">
        <v>5.2359999999999998</v>
      </c>
      <c r="N42" s="94">
        <v>5.2359999999999998</v>
      </c>
      <c r="O42" s="63">
        <v>2530</v>
      </c>
      <c r="P42" s="64">
        <f>Table2245789101123456789101112131415161718192021222324252627282930313233343824445464748495051525362636465666768697034567891011121314151617181920[[#This Row],[PEMBULATAN]]*O42</f>
        <v>13247.08</v>
      </c>
    </row>
    <row r="43" spans="1:16" ht="26.25" customHeight="1" x14ac:dyDescent="0.2">
      <c r="A43" s="13"/>
      <c r="B43" s="73"/>
      <c r="C43" s="71" t="s">
        <v>3860</v>
      </c>
      <c r="D43" s="76" t="s">
        <v>56</v>
      </c>
      <c r="E43" s="12">
        <v>44529</v>
      </c>
      <c r="F43" s="74" t="s">
        <v>1971</v>
      </c>
      <c r="G43" s="12">
        <v>44532</v>
      </c>
      <c r="H43" s="75" t="s">
        <v>3065</v>
      </c>
      <c r="I43" s="15">
        <v>40</v>
      </c>
      <c r="J43" s="15">
        <v>47</v>
      </c>
      <c r="K43" s="15">
        <v>22</v>
      </c>
      <c r="L43" s="15">
        <v>3</v>
      </c>
      <c r="M43" s="79">
        <v>10.34</v>
      </c>
      <c r="N43" s="94">
        <v>11</v>
      </c>
      <c r="O43" s="63">
        <v>2530</v>
      </c>
      <c r="P43" s="64">
        <f>Table2245789101123456789101112131415161718192021222324252627282930313233343824445464748495051525362636465666768697034567891011121314151617181920[[#This Row],[PEMBULATAN]]*O43</f>
        <v>27830</v>
      </c>
    </row>
    <row r="44" spans="1:16" ht="26.25" customHeight="1" x14ac:dyDescent="0.2">
      <c r="A44" s="13"/>
      <c r="B44" s="73"/>
      <c r="C44" s="71" t="s">
        <v>3861</v>
      </c>
      <c r="D44" s="76" t="s">
        <v>56</v>
      </c>
      <c r="E44" s="12">
        <v>44529</v>
      </c>
      <c r="F44" s="74" t="s">
        <v>1971</v>
      </c>
      <c r="G44" s="12">
        <v>44532</v>
      </c>
      <c r="H44" s="75" t="s">
        <v>3065</v>
      </c>
      <c r="I44" s="15">
        <v>42</v>
      </c>
      <c r="J44" s="15">
        <v>37</v>
      </c>
      <c r="K44" s="15">
        <v>22</v>
      </c>
      <c r="L44" s="15">
        <v>5</v>
      </c>
      <c r="M44" s="79">
        <v>8.5470000000000006</v>
      </c>
      <c r="N44" s="94">
        <v>8.5470000000000006</v>
      </c>
      <c r="O44" s="63">
        <v>2530</v>
      </c>
      <c r="P44" s="64">
        <f>Table2245789101123456789101112131415161718192021222324252627282930313233343824445464748495051525362636465666768697034567891011121314151617181920[[#This Row],[PEMBULATAN]]*O44</f>
        <v>21623.91</v>
      </c>
    </row>
    <row r="45" spans="1:16" ht="26.25" customHeight="1" x14ac:dyDescent="0.2">
      <c r="A45" s="13"/>
      <c r="B45" s="73"/>
      <c r="C45" s="71" t="s">
        <v>3862</v>
      </c>
      <c r="D45" s="76" t="s">
        <v>56</v>
      </c>
      <c r="E45" s="12">
        <v>44529</v>
      </c>
      <c r="F45" s="74" t="s">
        <v>1971</v>
      </c>
      <c r="G45" s="12">
        <v>44532</v>
      </c>
      <c r="H45" s="75" t="s">
        <v>3065</v>
      </c>
      <c r="I45" s="15">
        <v>53</v>
      </c>
      <c r="J45" s="15">
        <v>37</v>
      </c>
      <c r="K45" s="15">
        <v>26</v>
      </c>
      <c r="L45" s="15">
        <v>5</v>
      </c>
      <c r="M45" s="79">
        <v>12.746499999999999</v>
      </c>
      <c r="N45" s="94">
        <v>12.746499999999999</v>
      </c>
      <c r="O45" s="63">
        <v>2530</v>
      </c>
      <c r="P45" s="64">
        <f>Table2245789101123456789101112131415161718192021222324252627282930313233343824445464748495051525362636465666768697034567891011121314151617181920[[#This Row],[PEMBULATAN]]*O45</f>
        <v>32248.644999999997</v>
      </c>
    </row>
    <row r="46" spans="1:16" ht="26.25" customHeight="1" x14ac:dyDescent="0.2">
      <c r="A46" s="13"/>
      <c r="B46" s="73"/>
      <c r="C46" s="71" t="s">
        <v>3863</v>
      </c>
      <c r="D46" s="76" t="s">
        <v>56</v>
      </c>
      <c r="E46" s="12">
        <v>44529</v>
      </c>
      <c r="F46" s="74" t="s">
        <v>1971</v>
      </c>
      <c r="G46" s="12">
        <v>44532</v>
      </c>
      <c r="H46" s="75" t="s">
        <v>3065</v>
      </c>
      <c r="I46" s="15">
        <v>33</v>
      </c>
      <c r="J46" s="15">
        <v>20</v>
      </c>
      <c r="K46" s="15">
        <v>26</v>
      </c>
      <c r="L46" s="15">
        <v>9</v>
      </c>
      <c r="M46" s="79">
        <v>4.29</v>
      </c>
      <c r="N46" s="94">
        <v>9</v>
      </c>
      <c r="O46" s="63">
        <v>2530</v>
      </c>
      <c r="P46" s="64">
        <f>Table2245789101123456789101112131415161718192021222324252627282930313233343824445464748495051525362636465666768697034567891011121314151617181920[[#This Row],[PEMBULATAN]]*O46</f>
        <v>22770</v>
      </c>
    </row>
    <row r="47" spans="1:16" ht="26.25" customHeight="1" x14ac:dyDescent="0.2">
      <c r="A47" s="13"/>
      <c r="B47" s="73"/>
      <c r="C47" s="71" t="s">
        <v>3864</v>
      </c>
      <c r="D47" s="76" t="s">
        <v>56</v>
      </c>
      <c r="E47" s="12">
        <v>44529</v>
      </c>
      <c r="F47" s="74" t="s">
        <v>1971</v>
      </c>
      <c r="G47" s="12">
        <v>44532</v>
      </c>
      <c r="H47" s="75" t="s">
        <v>3065</v>
      </c>
      <c r="I47" s="15">
        <v>42</v>
      </c>
      <c r="J47" s="15">
        <v>48</v>
      </c>
      <c r="K47" s="15">
        <v>27</v>
      </c>
      <c r="L47" s="15">
        <v>10</v>
      </c>
      <c r="M47" s="79">
        <v>13.608000000000001</v>
      </c>
      <c r="N47" s="94">
        <v>13.608000000000001</v>
      </c>
      <c r="O47" s="63">
        <v>2530</v>
      </c>
      <c r="P47" s="64">
        <f>Table2245789101123456789101112131415161718192021222324252627282930313233343824445464748495051525362636465666768697034567891011121314151617181920[[#This Row],[PEMBULATAN]]*O47</f>
        <v>34428.239999999998</v>
      </c>
    </row>
    <row r="48" spans="1:16" ht="26.25" customHeight="1" x14ac:dyDescent="0.2">
      <c r="A48" s="13"/>
      <c r="B48" s="73"/>
      <c r="C48" s="71" t="s">
        <v>3865</v>
      </c>
      <c r="D48" s="76" t="s">
        <v>56</v>
      </c>
      <c r="E48" s="12">
        <v>44529</v>
      </c>
      <c r="F48" s="74" t="s">
        <v>1971</v>
      </c>
      <c r="G48" s="12">
        <v>44532</v>
      </c>
      <c r="H48" s="75" t="s">
        <v>3065</v>
      </c>
      <c r="I48" s="15">
        <v>74</v>
      </c>
      <c r="J48" s="15">
        <v>63</v>
      </c>
      <c r="K48" s="15">
        <v>16</v>
      </c>
      <c r="L48" s="15">
        <v>10</v>
      </c>
      <c r="M48" s="79">
        <v>18.648</v>
      </c>
      <c r="N48" s="94">
        <v>18.648</v>
      </c>
      <c r="O48" s="63">
        <v>2530</v>
      </c>
      <c r="P48" s="64">
        <f>Table2245789101123456789101112131415161718192021222324252627282930313233343824445464748495051525362636465666768697034567891011121314151617181920[[#This Row],[PEMBULATAN]]*O48</f>
        <v>47179.44</v>
      </c>
    </row>
    <row r="49" spans="1:16" ht="26.25" customHeight="1" x14ac:dyDescent="0.2">
      <c r="A49" s="13"/>
      <c r="B49" s="96"/>
      <c r="C49" s="71" t="s">
        <v>3866</v>
      </c>
      <c r="D49" s="76" t="s">
        <v>56</v>
      </c>
      <c r="E49" s="12">
        <v>44529</v>
      </c>
      <c r="F49" s="74" t="s">
        <v>1971</v>
      </c>
      <c r="G49" s="12">
        <v>44532</v>
      </c>
      <c r="H49" s="75" t="s">
        <v>3065</v>
      </c>
      <c r="I49" s="15">
        <v>62</v>
      </c>
      <c r="J49" s="15">
        <v>62</v>
      </c>
      <c r="K49" s="15">
        <v>7</v>
      </c>
      <c r="L49" s="15">
        <v>6</v>
      </c>
      <c r="M49" s="79">
        <v>6.7270000000000003</v>
      </c>
      <c r="N49" s="94">
        <v>6.7270000000000003</v>
      </c>
      <c r="O49" s="63">
        <v>2530</v>
      </c>
      <c r="P49" s="64">
        <f>Table2245789101123456789101112131415161718192021222324252627282930313233343824445464748495051525362636465666768697034567891011121314151617181920[[#This Row],[PEMBULATAN]]*O49</f>
        <v>17019.310000000001</v>
      </c>
    </row>
    <row r="50" spans="1:16" ht="26.25" customHeight="1" x14ac:dyDescent="0.2">
      <c r="A50" s="13"/>
      <c r="B50" s="73" t="s">
        <v>3867</v>
      </c>
      <c r="C50" s="71" t="s">
        <v>3868</v>
      </c>
      <c r="D50" s="76" t="s">
        <v>56</v>
      </c>
      <c r="E50" s="12">
        <v>44529</v>
      </c>
      <c r="F50" s="74" t="s">
        <v>1971</v>
      </c>
      <c r="G50" s="12">
        <v>44532</v>
      </c>
      <c r="H50" s="75" t="s">
        <v>3065</v>
      </c>
      <c r="I50" s="15">
        <v>66</v>
      </c>
      <c r="J50" s="15">
        <v>46</v>
      </c>
      <c r="K50" s="15">
        <v>24</v>
      </c>
      <c r="L50" s="15">
        <v>8</v>
      </c>
      <c r="M50" s="79">
        <v>18.216000000000001</v>
      </c>
      <c r="N50" s="94">
        <v>18.216000000000001</v>
      </c>
      <c r="O50" s="63">
        <v>2530</v>
      </c>
      <c r="P50" s="64">
        <f>Table2245789101123456789101112131415161718192021222324252627282930313233343824445464748495051525362636465666768697034567891011121314151617181920[[#This Row],[PEMBULATAN]]*O50</f>
        <v>46086.48</v>
      </c>
    </row>
    <row r="51" spans="1:16" ht="26.25" customHeight="1" x14ac:dyDescent="0.2">
      <c r="A51" s="13"/>
      <c r="B51" s="73"/>
      <c r="C51" s="71" t="s">
        <v>3869</v>
      </c>
      <c r="D51" s="76" t="s">
        <v>56</v>
      </c>
      <c r="E51" s="12">
        <v>44529</v>
      </c>
      <c r="F51" s="74" t="s">
        <v>1971</v>
      </c>
      <c r="G51" s="12">
        <v>44532</v>
      </c>
      <c r="H51" s="75" t="s">
        <v>3065</v>
      </c>
      <c r="I51" s="15">
        <v>40</v>
      </c>
      <c r="J51" s="15">
        <v>40</v>
      </c>
      <c r="K51" s="15">
        <v>10</v>
      </c>
      <c r="L51" s="15">
        <v>1</v>
      </c>
      <c r="M51" s="79">
        <v>4</v>
      </c>
      <c r="N51" s="94">
        <v>4</v>
      </c>
      <c r="O51" s="63">
        <v>2530</v>
      </c>
      <c r="P51" s="64">
        <f>Table2245789101123456789101112131415161718192021222324252627282930313233343824445464748495051525362636465666768697034567891011121314151617181920[[#This Row],[PEMBULATAN]]*O51</f>
        <v>10120</v>
      </c>
    </row>
    <row r="52" spans="1:16" ht="26.25" customHeight="1" x14ac:dyDescent="0.2">
      <c r="A52" s="13"/>
      <c r="B52" s="73"/>
      <c r="C52" s="71" t="s">
        <v>3870</v>
      </c>
      <c r="D52" s="76" t="s">
        <v>56</v>
      </c>
      <c r="E52" s="12">
        <v>44529</v>
      </c>
      <c r="F52" s="74" t="s">
        <v>1971</v>
      </c>
      <c r="G52" s="12">
        <v>44532</v>
      </c>
      <c r="H52" s="75" t="s">
        <v>3065</v>
      </c>
      <c r="I52" s="15">
        <v>20</v>
      </c>
      <c r="J52" s="15">
        <v>33</v>
      </c>
      <c r="K52" s="15">
        <v>10</v>
      </c>
      <c r="L52" s="15">
        <v>1</v>
      </c>
      <c r="M52" s="79">
        <v>1.65</v>
      </c>
      <c r="N52" s="94">
        <v>1.65</v>
      </c>
      <c r="O52" s="63">
        <v>2530</v>
      </c>
      <c r="P52" s="64">
        <f>Table2245789101123456789101112131415161718192021222324252627282930313233343824445464748495051525362636465666768697034567891011121314151617181920[[#This Row],[PEMBULATAN]]*O52</f>
        <v>4174.5</v>
      </c>
    </row>
    <row r="53" spans="1:16" ht="26.25" customHeight="1" x14ac:dyDescent="0.2">
      <c r="A53" s="13"/>
      <c r="B53" s="73"/>
      <c r="C53" s="71" t="s">
        <v>3871</v>
      </c>
      <c r="D53" s="76" t="s">
        <v>56</v>
      </c>
      <c r="E53" s="12">
        <v>44529</v>
      </c>
      <c r="F53" s="74" t="s">
        <v>1971</v>
      </c>
      <c r="G53" s="12">
        <v>44532</v>
      </c>
      <c r="H53" s="75" t="s">
        <v>3065</v>
      </c>
      <c r="I53" s="15">
        <v>44</v>
      </c>
      <c r="J53" s="15">
        <v>44</v>
      </c>
      <c r="K53" s="15">
        <v>97</v>
      </c>
      <c r="L53" s="15">
        <v>27</v>
      </c>
      <c r="M53" s="79">
        <v>46.948</v>
      </c>
      <c r="N53" s="94">
        <v>46.948</v>
      </c>
      <c r="O53" s="63">
        <v>2530</v>
      </c>
      <c r="P53" s="64">
        <f>Table2245789101123456789101112131415161718192021222324252627282930313233343824445464748495051525362636465666768697034567891011121314151617181920[[#This Row],[PEMBULATAN]]*O53</f>
        <v>118778.44</v>
      </c>
    </row>
    <row r="54" spans="1:16" ht="26.25" customHeight="1" x14ac:dyDescent="0.2">
      <c r="A54" s="13"/>
      <c r="B54" s="73"/>
      <c r="C54" s="71" t="s">
        <v>3872</v>
      </c>
      <c r="D54" s="76" t="s">
        <v>56</v>
      </c>
      <c r="E54" s="12">
        <v>44529</v>
      </c>
      <c r="F54" s="74" t="s">
        <v>1971</v>
      </c>
      <c r="G54" s="12">
        <v>44532</v>
      </c>
      <c r="H54" s="75" t="s">
        <v>3065</v>
      </c>
      <c r="I54" s="15">
        <v>130</v>
      </c>
      <c r="J54" s="15">
        <v>20</v>
      </c>
      <c r="K54" s="15">
        <v>20</v>
      </c>
      <c r="L54" s="15">
        <v>10</v>
      </c>
      <c r="M54" s="79">
        <v>13</v>
      </c>
      <c r="N54" s="94">
        <v>13</v>
      </c>
      <c r="O54" s="63">
        <v>2530</v>
      </c>
      <c r="P54" s="64">
        <f>Table2245789101123456789101112131415161718192021222324252627282930313233343824445464748495051525362636465666768697034567891011121314151617181920[[#This Row],[PEMBULATAN]]*O54</f>
        <v>32890</v>
      </c>
    </row>
    <row r="55" spans="1:16" ht="26.25" customHeight="1" x14ac:dyDescent="0.2">
      <c r="A55" s="13"/>
      <c r="B55" s="73"/>
      <c r="C55" s="71" t="s">
        <v>3873</v>
      </c>
      <c r="D55" s="76" t="s">
        <v>56</v>
      </c>
      <c r="E55" s="12">
        <v>44529</v>
      </c>
      <c r="F55" s="74" t="s">
        <v>1971</v>
      </c>
      <c r="G55" s="12">
        <v>44532</v>
      </c>
      <c r="H55" s="75" t="s">
        <v>3065</v>
      </c>
      <c r="I55" s="15">
        <v>60</v>
      </c>
      <c r="J55" s="15">
        <v>54</v>
      </c>
      <c r="K55" s="15">
        <v>20</v>
      </c>
      <c r="L55" s="15">
        <v>5</v>
      </c>
      <c r="M55" s="79">
        <v>16.2</v>
      </c>
      <c r="N55" s="94">
        <v>16.2</v>
      </c>
      <c r="O55" s="63">
        <v>2530</v>
      </c>
      <c r="P55" s="64">
        <f>Table2245789101123456789101112131415161718192021222324252627282930313233343824445464748495051525362636465666768697034567891011121314151617181920[[#This Row],[PEMBULATAN]]*O55</f>
        <v>40986</v>
      </c>
    </row>
    <row r="56" spans="1:16" ht="22.5" customHeight="1" x14ac:dyDescent="0.2">
      <c r="A56" s="116" t="s">
        <v>30</v>
      </c>
      <c r="B56" s="117"/>
      <c r="C56" s="117"/>
      <c r="D56" s="117"/>
      <c r="E56" s="117"/>
      <c r="F56" s="117"/>
      <c r="G56" s="117"/>
      <c r="H56" s="117"/>
      <c r="I56" s="117"/>
      <c r="J56" s="117"/>
      <c r="K56" s="117"/>
      <c r="L56" s="118"/>
      <c r="M56" s="77">
        <f>SUBTOTAL(109,Table2245789101123456789101112131415161718192021222324252627282930313233343824445464748495051525362636465666768697034567891011121314151617181920[KG VOLUME])</f>
        <v>965.69474999999989</v>
      </c>
      <c r="N56" s="67">
        <f>SUM(N3:N55)</f>
        <v>1010.1802499999999</v>
      </c>
      <c r="O56" s="119">
        <f>SUM(P3:P55)</f>
        <v>2555756.0325000002</v>
      </c>
      <c r="P56" s="120"/>
    </row>
    <row r="57" spans="1:16" ht="18" customHeight="1" x14ac:dyDescent="0.2">
      <c r="A57" s="84"/>
      <c r="B57" s="55" t="s">
        <v>42</v>
      </c>
      <c r="C57" s="54"/>
      <c r="D57" s="56" t="s">
        <v>43</v>
      </c>
      <c r="E57" s="84"/>
      <c r="F57" s="84"/>
      <c r="G57" s="84"/>
      <c r="H57" s="84"/>
      <c r="I57" s="84"/>
      <c r="J57" s="84"/>
      <c r="K57" s="84"/>
      <c r="L57" s="84"/>
      <c r="M57" s="85"/>
      <c r="N57" s="86" t="s">
        <v>51</v>
      </c>
      <c r="O57" s="87"/>
      <c r="P57" s="87">
        <f>O56*10%</f>
        <v>255575.60325000004</v>
      </c>
    </row>
    <row r="58" spans="1:16" ht="18" customHeight="1" thickBot="1" x14ac:dyDescent="0.25">
      <c r="A58" s="84"/>
      <c r="B58" s="55"/>
      <c r="C58" s="54"/>
      <c r="D58" s="56"/>
      <c r="E58" s="84"/>
      <c r="F58" s="84"/>
      <c r="G58" s="84"/>
      <c r="H58" s="84"/>
      <c r="I58" s="84"/>
      <c r="J58" s="84"/>
      <c r="K58" s="84"/>
      <c r="L58" s="84"/>
      <c r="M58" s="85"/>
      <c r="N58" s="88" t="s">
        <v>52</v>
      </c>
      <c r="O58" s="89"/>
      <c r="P58" s="89">
        <f>O56-P57</f>
        <v>2300180.42925</v>
      </c>
    </row>
    <row r="59" spans="1:16" ht="18" customHeight="1" x14ac:dyDescent="0.2">
      <c r="A59" s="10"/>
      <c r="H59" s="62"/>
      <c r="N59" s="61" t="s">
        <v>31</v>
      </c>
      <c r="P59" s="68">
        <f>P58*1%</f>
        <v>23001.804292500001</v>
      </c>
    </row>
    <row r="60" spans="1:16" ht="18" customHeight="1" thickBot="1" x14ac:dyDescent="0.25">
      <c r="A60" s="10"/>
      <c r="H60" s="62"/>
      <c r="N60" s="61" t="s">
        <v>53</v>
      </c>
      <c r="P60" s="70">
        <f>P58*2%</f>
        <v>46003.608585000002</v>
      </c>
    </row>
    <row r="61" spans="1:16" ht="18" customHeight="1" x14ac:dyDescent="0.2">
      <c r="A61" s="10"/>
      <c r="H61" s="62"/>
      <c r="N61" s="65" t="s">
        <v>32</v>
      </c>
      <c r="O61" s="66"/>
      <c r="P61" s="69">
        <f>P58+P59-P60</f>
        <v>2277178.6249575</v>
      </c>
    </row>
    <row r="63" spans="1:16" x14ac:dyDescent="0.2">
      <c r="A63" s="10"/>
      <c r="H63" s="62"/>
      <c r="P63" s="70"/>
    </row>
    <row r="64" spans="1:16" x14ac:dyDescent="0.2">
      <c r="A64" s="10"/>
      <c r="H64" s="62"/>
      <c r="O64" s="57"/>
      <c r="P64" s="70"/>
    </row>
    <row r="65" spans="1:16" s="3" customFormat="1" x14ac:dyDescent="0.25">
      <c r="A65" s="10"/>
      <c r="B65" s="2"/>
      <c r="C65" s="2"/>
      <c r="E65" s="11"/>
      <c r="H65" s="62"/>
      <c r="N65" s="14"/>
      <c r="O65" s="14"/>
      <c r="P65" s="14"/>
    </row>
    <row r="66" spans="1:16" s="3" customFormat="1" x14ac:dyDescent="0.25">
      <c r="A66" s="10"/>
      <c r="B66" s="2"/>
      <c r="C66" s="2"/>
      <c r="E66" s="11"/>
      <c r="H66" s="62"/>
      <c r="N66" s="14"/>
      <c r="O66" s="14"/>
      <c r="P66" s="14"/>
    </row>
    <row r="67" spans="1:16" s="3" customFormat="1" x14ac:dyDescent="0.25">
      <c r="A67" s="10"/>
      <c r="B67" s="2"/>
      <c r="C67" s="2"/>
      <c r="E67" s="11"/>
      <c r="H67" s="62"/>
      <c r="N67" s="14"/>
      <c r="O67" s="14"/>
      <c r="P67" s="14"/>
    </row>
    <row r="68" spans="1:16" s="3" customFormat="1" x14ac:dyDescent="0.25">
      <c r="A68" s="10"/>
      <c r="B68" s="2"/>
      <c r="C68" s="2"/>
      <c r="E68" s="11"/>
      <c r="H68" s="62"/>
      <c r="N68" s="14"/>
      <c r="O68" s="14"/>
      <c r="P68" s="14"/>
    </row>
    <row r="69" spans="1:16" s="3" customFormat="1" x14ac:dyDescent="0.25">
      <c r="A69" s="10"/>
      <c r="B69" s="2"/>
      <c r="C69" s="2"/>
      <c r="E69" s="11"/>
      <c r="H69" s="62"/>
      <c r="N69" s="14"/>
      <c r="O69" s="14"/>
      <c r="P69" s="14"/>
    </row>
    <row r="70" spans="1:16" s="3" customFormat="1" x14ac:dyDescent="0.25">
      <c r="A70" s="10"/>
      <c r="B70" s="2"/>
      <c r="C70" s="2"/>
      <c r="E70" s="11"/>
      <c r="H70" s="62"/>
      <c r="N70" s="14"/>
      <c r="O70" s="14"/>
      <c r="P70" s="14"/>
    </row>
    <row r="71" spans="1:16" s="3" customFormat="1" x14ac:dyDescent="0.25">
      <c r="A71" s="10"/>
      <c r="B71" s="2"/>
      <c r="C71" s="2"/>
      <c r="E71" s="11"/>
      <c r="H71" s="62"/>
      <c r="N71" s="14"/>
      <c r="O71" s="14"/>
      <c r="P71" s="14"/>
    </row>
    <row r="72" spans="1:16" s="3" customFormat="1" x14ac:dyDescent="0.25">
      <c r="A72" s="10"/>
      <c r="B72" s="2"/>
      <c r="C72" s="2"/>
      <c r="E72" s="11"/>
      <c r="H72" s="62"/>
      <c r="N72" s="14"/>
      <c r="O72" s="14"/>
      <c r="P72" s="14"/>
    </row>
    <row r="73" spans="1:16" s="3" customFormat="1" x14ac:dyDescent="0.25">
      <c r="A73" s="10"/>
      <c r="B73" s="2"/>
      <c r="C73" s="2"/>
      <c r="E73" s="11"/>
      <c r="H73" s="62"/>
      <c r="N73" s="14"/>
      <c r="O73" s="14"/>
      <c r="P73" s="14"/>
    </row>
    <row r="74" spans="1:16" s="3" customFormat="1" x14ac:dyDescent="0.25">
      <c r="A74" s="10"/>
      <c r="B74" s="2"/>
      <c r="C74" s="2"/>
      <c r="E74" s="11"/>
      <c r="H74" s="62"/>
      <c r="N74" s="14"/>
      <c r="O74" s="14"/>
      <c r="P74" s="14"/>
    </row>
    <row r="75" spans="1:16" s="3" customFormat="1" x14ac:dyDescent="0.25">
      <c r="A75" s="10"/>
      <c r="B75" s="2"/>
      <c r="C75" s="2"/>
      <c r="E75" s="11"/>
      <c r="H75" s="62"/>
      <c r="N75" s="14"/>
      <c r="O75" s="14"/>
      <c r="P75" s="14"/>
    </row>
    <row r="76" spans="1:16" s="3" customFormat="1" x14ac:dyDescent="0.25">
      <c r="A76" s="10"/>
      <c r="B76" s="2"/>
      <c r="C76" s="2"/>
      <c r="E76" s="11"/>
      <c r="H76" s="62"/>
      <c r="N76" s="14"/>
      <c r="O76" s="14"/>
      <c r="P76" s="14"/>
    </row>
  </sheetData>
  <mergeCells count="2">
    <mergeCell ref="A56:L56"/>
    <mergeCell ref="O56:P56"/>
  </mergeCells>
  <conditionalFormatting sqref="B3:B55">
    <cfRule type="duplicateValues" dxfId="47" priority="9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1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N13" sqref="N13"/>
    </sheetView>
  </sheetViews>
  <sheetFormatPr defaultRowHeight="15" x14ac:dyDescent="0.2"/>
  <cols>
    <col min="1" max="1" width="8" style="4" customWidth="1"/>
    <col min="2" max="2" width="20.140625" style="2" customWidth="1"/>
    <col min="3" max="3" width="15.28515625" style="2" customWidth="1"/>
    <col min="4" max="4" width="10.7109375" style="3" customWidth="1"/>
    <col min="5" max="5" width="8" style="11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8" t="s">
        <v>44</v>
      </c>
      <c r="B2" s="7" t="s">
        <v>7</v>
      </c>
      <c r="C2" s="7" t="s">
        <v>0</v>
      </c>
      <c r="D2" s="7" t="s">
        <v>1</v>
      </c>
      <c r="E2" s="59" t="s">
        <v>4</v>
      </c>
      <c r="F2" s="7" t="s">
        <v>3</v>
      </c>
      <c r="G2" s="7" t="s">
        <v>5</v>
      </c>
      <c r="H2" s="59" t="s">
        <v>2</v>
      </c>
      <c r="I2" s="7" t="s">
        <v>39</v>
      </c>
      <c r="J2" s="7" t="s">
        <v>40</v>
      </c>
      <c r="K2" s="7" t="s">
        <v>41</v>
      </c>
      <c r="L2" s="60" t="s">
        <v>45</v>
      </c>
      <c r="M2" s="60" t="s">
        <v>46</v>
      </c>
      <c r="N2" s="60" t="s">
        <v>6</v>
      </c>
      <c r="O2" s="60" t="s">
        <v>47</v>
      </c>
      <c r="P2" s="60" t="s">
        <v>48</v>
      </c>
    </row>
    <row r="3" spans="1:16" ht="26.25" customHeight="1" x14ac:dyDescent="0.2">
      <c r="A3" s="81">
        <v>403952</v>
      </c>
      <c r="B3" s="72" t="s">
        <v>3874</v>
      </c>
      <c r="C3" s="8" t="s">
        <v>3875</v>
      </c>
      <c r="D3" s="74" t="s">
        <v>56</v>
      </c>
      <c r="E3" s="12">
        <v>44530</v>
      </c>
      <c r="F3" s="74" t="s">
        <v>58</v>
      </c>
      <c r="G3" s="12">
        <v>44534</v>
      </c>
      <c r="H3" s="9" t="s">
        <v>3965</v>
      </c>
      <c r="I3" s="1">
        <v>54</v>
      </c>
      <c r="J3" s="1">
        <v>46</v>
      </c>
      <c r="K3" s="1">
        <v>21</v>
      </c>
      <c r="L3" s="1">
        <v>2</v>
      </c>
      <c r="M3" s="78">
        <v>13.041</v>
      </c>
      <c r="N3" s="94">
        <v>13.041</v>
      </c>
      <c r="O3" s="63">
        <v>2530</v>
      </c>
      <c r="P3" s="64">
        <f>Table224578910112345678910111213141516171819202122232425262728293031323334382444546474849505152536263646566676869703456789101112131415161718192021[[#This Row],[PEMBULATAN]]*O3</f>
        <v>32993.730000000003</v>
      </c>
    </row>
    <row r="4" spans="1:16" ht="26.25" customHeight="1" x14ac:dyDescent="0.2">
      <c r="A4" s="13"/>
      <c r="B4" s="73"/>
      <c r="C4" s="71" t="s">
        <v>3876</v>
      </c>
      <c r="D4" s="76" t="s">
        <v>56</v>
      </c>
      <c r="E4" s="12">
        <v>44530</v>
      </c>
      <c r="F4" s="74" t="s">
        <v>58</v>
      </c>
      <c r="G4" s="12">
        <v>44534</v>
      </c>
      <c r="H4" s="75" t="s">
        <v>3965</v>
      </c>
      <c r="I4" s="15">
        <v>74</v>
      </c>
      <c r="J4" s="15">
        <v>50</v>
      </c>
      <c r="K4" s="15">
        <v>21</v>
      </c>
      <c r="L4" s="15">
        <v>13</v>
      </c>
      <c r="M4" s="79">
        <v>19.425000000000001</v>
      </c>
      <c r="N4" s="94">
        <v>20</v>
      </c>
      <c r="O4" s="63">
        <v>2530</v>
      </c>
      <c r="P4" s="64">
        <f>Table224578910112345678910111213141516171819202122232425262728293031323334382444546474849505152536263646566676869703456789101112131415161718192021[[#This Row],[PEMBULATAN]]*O4</f>
        <v>50600</v>
      </c>
    </row>
    <row r="5" spans="1:16" ht="26.25" customHeight="1" x14ac:dyDescent="0.2">
      <c r="A5" s="13"/>
      <c r="B5" s="73"/>
      <c r="C5" s="71" t="s">
        <v>3877</v>
      </c>
      <c r="D5" s="76" t="s">
        <v>56</v>
      </c>
      <c r="E5" s="12">
        <v>44530</v>
      </c>
      <c r="F5" s="74" t="s">
        <v>58</v>
      </c>
      <c r="G5" s="12">
        <v>44534</v>
      </c>
      <c r="H5" s="75" t="s">
        <v>3965</v>
      </c>
      <c r="I5" s="15">
        <v>70</v>
      </c>
      <c r="J5" s="15">
        <v>50</v>
      </c>
      <c r="K5" s="15">
        <v>30</v>
      </c>
      <c r="L5" s="15">
        <v>11</v>
      </c>
      <c r="M5" s="79">
        <v>26.25</v>
      </c>
      <c r="N5" s="94">
        <v>26.25</v>
      </c>
      <c r="O5" s="63">
        <v>2530</v>
      </c>
      <c r="P5" s="64">
        <f>Table224578910112345678910111213141516171819202122232425262728293031323334382444546474849505152536263646566676869703456789101112131415161718192021[[#This Row],[PEMBULATAN]]*O5</f>
        <v>66412.5</v>
      </c>
    </row>
    <row r="6" spans="1:16" ht="26.25" customHeight="1" x14ac:dyDescent="0.2">
      <c r="A6" s="13"/>
      <c r="B6" s="73"/>
      <c r="C6" s="71" t="s">
        <v>3878</v>
      </c>
      <c r="D6" s="76" t="s">
        <v>56</v>
      </c>
      <c r="E6" s="12">
        <v>44530</v>
      </c>
      <c r="F6" s="74" t="s">
        <v>58</v>
      </c>
      <c r="G6" s="12">
        <v>44534</v>
      </c>
      <c r="H6" s="75" t="s">
        <v>3965</v>
      </c>
      <c r="I6" s="15">
        <v>55</v>
      </c>
      <c r="J6" s="15">
        <v>52</v>
      </c>
      <c r="K6" s="15">
        <v>41</v>
      </c>
      <c r="L6" s="15">
        <v>20</v>
      </c>
      <c r="M6" s="79">
        <v>29.315000000000001</v>
      </c>
      <c r="N6" s="94">
        <v>30</v>
      </c>
      <c r="O6" s="63">
        <v>2530</v>
      </c>
      <c r="P6" s="64">
        <f>Table224578910112345678910111213141516171819202122232425262728293031323334382444546474849505152536263646566676869703456789101112131415161718192021[[#This Row],[PEMBULATAN]]*O6</f>
        <v>75900</v>
      </c>
    </row>
    <row r="7" spans="1:16" ht="26.25" customHeight="1" x14ac:dyDescent="0.2">
      <c r="A7" s="13"/>
      <c r="B7" s="73"/>
      <c r="C7" s="71" t="s">
        <v>3879</v>
      </c>
      <c r="D7" s="76" t="s">
        <v>56</v>
      </c>
      <c r="E7" s="12">
        <v>44530</v>
      </c>
      <c r="F7" s="74" t="s">
        <v>58</v>
      </c>
      <c r="G7" s="12">
        <v>44534</v>
      </c>
      <c r="H7" s="75" t="s">
        <v>3965</v>
      </c>
      <c r="I7" s="15">
        <v>37</v>
      </c>
      <c r="J7" s="15">
        <v>30</v>
      </c>
      <c r="K7" s="15">
        <v>30</v>
      </c>
      <c r="L7" s="15">
        <v>7</v>
      </c>
      <c r="M7" s="79">
        <v>8.3249999999999993</v>
      </c>
      <c r="N7" s="94">
        <v>9</v>
      </c>
      <c r="O7" s="63">
        <v>2530</v>
      </c>
      <c r="P7" s="64">
        <f>Table224578910112345678910111213141516171819202122232425262728293031323334382444546474849505152536263646566676869703456789101112131415161718192021[[#This Row],[PEMBULATAN]]*O7</f>
        <v>22770</v>
      </c>
    </row>
    <row r="8" spans="1:16" ht="26.25" customHeight="1" x14ac:dyDescent="0.2">
      <c r="A8" s="13"/>
      <c r="B8" s="73"/>
      <c r="C8" s="71" t="s">
        <v>3880</v>
      </c>
      <c r="D8" s="76" t="s">
        <v>56</v>
      </c>
      <c r="E8" s="12">
        <v>44530</v>
      </c>
      <c r="F8" s="74" t="s">
        <v>58</v>
      </c>
      <c r="G8" s="12">
        <v>44534</v>
      </c>
      <c r="H8" s="75" t="s">
        <v>3965</v>
      </c>
      <c r="I8" s="15">
        <v>57</v>
      </c>
      <c r="J8" s="15">
        <v>40</v>
      </c>
      <c r="K8" s="15">
        <v>20</v>
      </c>
      <c r="L8" s="15">
        <v>5</v>
      </c>
      <c r="M8" s="79">
        <v>11.4</v>
      </c>
      <c r="N8" s="94">
        <v>12</v>
      </c>
      <c r="O8" s="63">
        <v>2530</v>
      </c>
      <c r="P8" s="64">
        <f>Table224578910112345678910111213141516171819202122232425262728293031323334382444546474849505152536263646566676869703456789101112131415161718192021[[#This Row],[PEMBULATAN]]*O8</f>
        <v>30360</v>
      </c>
    </row>
    <row r="9" spans="1:16" ht="26.25" customHeight="1" x14ac:dyDescent="0.2">
      <c r="A9" s="13"/>
      <c r="B9" s="73"/>
      <c r="C9" s="71" t="s">
        <v>3881</v>
      </c>
      <c r="D9" s="76" t="s">
        <v>56</v>
      </c>
      <c r="E9" s="12">
        <v>44530</v>
      </c>
      <c r="F9" s="74" t="s">
        <v>58</v>
      </c>
      <c r="G9" s="12">
        <v>44534</v>
      </c>
      <c r="H9" s="75" t="s">
        <v>3965</v>
      </c>
      <c r="I9" s="15">
        <v>87</v>
      </c>
      <c r="J9" s="15">
        <v>60</v>
      </c>
      <c r="K9" s="15">
        <v>22</v>
      </c>
      <c r="L9" s="15">
        <v>9</v>
      </c>
      <c r="M9" s="79">
        <v>28.71</v>
      </c>
      <c r="N9" s="94">
        <v>28.71</v>
      </c>
      <c r="O9" s="63">
        <v>2530</v>
      </c>
      <c r="P9" s="64">
        <f>Table224578910112345678910111213141516171819202122232425262728293031323334382444546474849505152536263646566676869703456789101112131415161718192021[[#This Row],[PEMBULATAN]]*O9</f>
        <v>72636.3</v>
      </c>
    </row>
    <row r="10" spans="1:16" ht="26.25" customHeight="1" x14ac:dyDescent="0.2">
      <c r="A10" s="13"/>
      <c r="B10" s="73"/>
      <c r="C10" s="71" t="s">
        <v>3882</v>
      </c>
      <c r="D10" s="76" t="s">
        <v>56</v>
      </c>
      <c r="E10" s="12">
        <v>44530</v>
      </c>
      <c r="F10" s="74" t="s">
        <v>58</v>
      </c>
      <c r="G10" s="12">
        <v>44534</v>
      </c>
      <c r="H10" s="75" t="s">
        <v>3965</v>
      </c>
      <c r="I10" s="15">
        <v>80</v>
      </c>
      <c r="J10" s="15">
        <v>65</v>
      </c>
      <c r="K10" s="15">
        <v>32</v>
      </c>
      <c r="L10" s="15">
        <v>11</v>
      </c>
      <c r="M10" s="79">
        <v>41.6</v>
      </c>
      <c r="N10" s="94">
        <v>41.6</v>
      </c>
      <c r="O10" s="63">
        <v>2530</v>
      </c>
      <c r="P10" s="64">
        <f>Table224578910112345678910111213141516171819202122232425262728293031323334382444546474849505152536263646566676869703456789101112131415161718192021[[#This Row],[PEMBULATAN]]*O10</f>
        <v>105248</v>
      </c>
    </row>
    <row r="11" spans="1:16" ht="26.25" customHeight="1" x14ac:dyDescent="0.2">
      <c r="A11" s="13"/>
      <c r="B11" s="73"/>
      <c r="C11" s="71" t="s">
        <v>3883</v>
      </c>
      <c r="D11" s="76" t="s">
        <v>56</v>
      </c>
      <c r="E11" s="12">
        <v>44530</v>
      </c>
      <c r="F11" s="74" t="s">
        <v>58</v>
      </c>
      <c r="G11" s="12">
        <v>44534</v>
      </c>
      <c r="H11" s="75" t="s">
        <v>3965</v>
      </c>
      <c r="I11" s="15">
        <v>80</v>
      </c>
      <c r="J11" s="15">
        <v>50</v>
      </c>
      <c r="K11" s="15">
        <v>32</v>
      </c>
      <c r="L11" s="15">
        <v>13</v>
      </c>
      <c r="M11" s="79">
        <v>32</v>
      </c>
      <c r="N11" s="94">
        <v>32</v>
      </c>
      <c r="O11" s="63">
        <v>2530</v>
      </c>
      <c r="P11" s="64">
        <f>Table224578910112345678910111213141516171819202122232425262728293031323334382444546474849505152536263646566676869703456789101112131415161718192021[[#This Row],[PEMBULATAN]]*O11</f>
        <v>80960</v>
      </c>
    </row>
    <row r="12" spans="1:16" ht="26.25" customHeight="1" x14ac:dyDescent="0.2">
      <c r="A12" s="13"/>
      <c r="B12" s="73"/>
      <c r="C12" s="71" t="s">
        <v>3884</v>
      </c>
      <c r="D12" s="76" t="s">
        <v>56</v>
      </c>
      <c r="E12" s="12">
        <v>44530</v>
      </c>
      <c r="F12" s="74" t="s">
        <v>58</v>
      </c>
      <c r="G12" s="12">
        <v>44534</v>
      </c>
      <c r="H12" s="75" t="s">
        <v>3965</v>
      </c>
      <c r="I12" s="15">
        <v>80</v>
      </c>
      <c r="J12" s="15">
        <v>60</v>
      </c>
      <c r="K12" s="15">
        <v>30</v>
      </c>
      <c r="L12" s="15">
        <v>8</v>
      </c>
      <c r="M12" s="79">
        <v>36</v>
      </c>
      <c r="N12" s="94">
        <v>36</v>
      </c>
      <c r="O12" s="63">
        <v>2530</v>
      </c>
      <c r="P12" s="64">
        <f>Table224578910112345678910111213141516171819202122232425262728293031323334382444546474849505152536263646566676869703456789101112131415161718192021[[#This Row],[PEMBULATAN]]*O12</f>
        <v>91080</v>
      </c>
    </row>
    <row r="13" spans="1:16" ht="26.25" customHeight="1" x14ac:dyDescent="0.2">
      <c r="A13" s="13"/>
      <c r="B13" s="73"/>
      <c r="C13" s="71" t="s">
        <v>3885</v>
      </c>
      <c r="D13" s="76" t="s">
        <v>56</v>
      </c>
      <c r="E13" s="12">
        <v>44530</v>
      </c>
      <c r="F13" s="74" t="s">
        <v>58</v>
      </c>
      <c r="G13" s="12">
        <v>44534</v>
      </c>
      <c r="H13" s="75" t="s">
        <v>3965</v>
      </c>
      <c r="I13" s="15">
        <v>51</v>
      </c>
      <c r="J13" s="15">
        <v>39</v>
      </c>
      <c r="K13" s="15">
        <v>17</v>
      </c>
      <c r="L13" s="15">
        <v>6</v>
      </c>
      <c r="M13" s="79">
        <v>8.4532500000000006</v>
      </c>
      <c r="N13" s="94">
        <v>9</v>
      </c>
      <c r="O13" s="63">
        <v>2530</v>
      </c>
      <c r="P13" s="64">
        <f>Table224578910112345678910111213141516171819202122232425262728293031323334382444546474849505152536263646566676869703456789101112131415161718192021[[#This Row],[PEMBULATAN]]*O13</f>
        <v>22770</v>
      </c>
    </row>
    <row r="14" spans="1:16" ht="26.25" customHeight="1" x14ac:dyDescent="0.2">
      <c r="A14" s="13"/>
      <c r="B14" s="73"/>
      <c r="C14" s="71" t="s">
        <v>3886</v>
      </c>
      <c r="D14" s="76" t="s">
        <v>56</v>
      </c>
      <c r="E14" s="12">
        <v>44530</v>
      </c>
      <c r="F14" s="74" t="s">
        <v>58</v>
      </c>
      <c r="G14" s="12">
        <v>44534</v>
      </c>
      <c r="H14" s="75" t="s">
        <v>3965</v>
      </c>
      <c r="I14" s="15">
        <v>89</v>
      </c>
      <c r="J14" s="15">
        <v>53</v>
      </c>
      <c r="K14" s="15">
        <v>28</v>
      </c>
      <c r="L14" s="15">
        <v>9</v>
      </c>
      <c r="M14" s="79">
        <v>33.018999999999998</v>
      </c>
      <c r="N14" s="94">
        <v>33.018999999999998</v>
      </c>
      <c r="O14" s="63">
        <v>2530</v>
      </c>
      <c r="P14" s="64">
        <f>Table224578910112345678910111213141516171819202122232425262728293031323334382444546474849505152536263646566676869703456789101112131415161718192021[[#This Row],[PEMBULATAN]]*O14</f>
        <v>83538.069999999992</v>
      </c>
    </row>
    <row r="15" spans="1:16" ht="26.25" customHeight="1" x14ac:dyDescent="0.2">
      <c r="A15" s="13"/>
      <c r="B15" s="73"/>
      <c r="C15" s="71" t="s">
        <v>3887</v>
      </c>
      <c r="D15" s="76" t="s">
        <v>56</v>
      </c>
      <c r="E15" s="12">
        <v>44530</v>
      </c>
      <c r="F15" s="74" t="s">
        <v>58</v>
      </c>
      <c r="G15" s="12">
        <v>44534</v>
      </c>
      <c r="H15" s="75" t="s">
        <v>3965</v>
      </c>
      <c r="I15" s="15">
        <v>92</v>
      </c>
      <c r="J15" s="15">
        <v>45</v>
      </c>
      <c r="K15" s="15">
        <v>12</v>
      </c>
      <c r="L15" s="15">
        <v>2</v>
      </c>
      <c r="M15" s="79">
        <v>12.42</v>
      </c>
      <c r="N15" s="94">
        <v>13</v>
      </c>
      <c r="O15" s="63">
        <v>2530</v>
      </c>
      <c r="P15" s="64">
        <f>Table224578910112345678910111213141516171819202122232425262728293031323334382444546474849505152536263646566676869703456789101112131415161718192021[[#This Row],[PEMBULATAN]]*O15</f>
        <v>32890</v>
      </c>
    </row>
    <row r="16" spans="1:16" ht="26.25" customHeight="1" x14ac:dyDescent="0.2">
      <c r="A16" s="13"/>
      <c r="B16" s="73"/>
      <c r="C16" s="71" t="s">
        <v>3888</v>
      </c>
      <c r="D16" s="76" t="s">
        <v>56</v>
      </c>
      <c r="E16" s="12">
        <v>44530</v>
      </c>
      <c r="F16" s="74" t="s">
        <v>58</v>
      </c>
      <c r="G16" s="12">
        <v>44534</v>
      </c>
      <c r="H16" s="75" t="s">
        <v>3965</v>
      </c>
      <c r="I16" s="15">
        <v>92</v>
      </c>
      <c r="J16" s="15">
        <v>45</v>
      </c>
      <c r="K16" s="15">
        <v>25</v>
      </c>
      <c r="L16" s="15">
        <v>9</v>
      </c>
      <c r="M16" s="79">
        <v>25.875</v>
      </c>
      <c r="N16" s="94">
        <v>25.875</v>
      </c>
      <c r="O16" s="63">
        <v>2530</v>
      </c>
      <c r="P16" s="64">
        <f>Table224578910112345678910111213141516171819202122232425262728293031323334382444546474849505152536263646566676869703456789101112131415161718192021[[#This Row],[PEMBULATAN]]*O16</f>
        <v>65463.75</v>
      </c>
    </row>
    <row r="17" spans="1:16" ht="26.25" customHeight="1" x14ac:dyDescent="0.2">
      <c r="A17" s="13"/>
      <c r="B17" s="73"/>
      <c r="C17" s="71" t="s">
        <v>3889</v>
      </c>
      <c r="D17" s="76" t="s">
        <v>56</v>
      </c>
      <c r="E17" s="12">
        <v>44530</v>
      </c>
      <c r="F17" s="74" t="s">
        <v>58</v>
      </c>
      <c r="G17" s="12">
        <v>44534</v>
      </c>
      <c r="H17" s="75" t="s">
        <v>3965</v>
      </c>
      <c r="I17" s="15">
        <v>52</v>
      </c>
      <c r="J17" s="15">
        <v>28</v>
      </c>
      <c r="K17" s="15">
        <v>12</v>
      </c>
      <c r="L17" s="15">
        <v>2</v>
      </c>
      <c r="M17" s="79">
        <v>4.3680000000000003</v>
      </c>
      <c r="N17" s="94">
        <v>5</v>
      </c>
      <c r="O17" s="63">
        <v>2530</v>
      </c>
      <c r="P17" s="64">
        <f>Table224578910112345678910111213141516171819202122232425262728293031323334382444546474849505152536263646566676869703456789101112131415161718192021[[#This Row],[PEMBULATAN]]*O17</f>
        <v>12650</v>
      </c>
    </row>
    <row r="18" spans="1:16" ht="26.25" customHeight="1" x14ac:dyDescent="0.2">
      <c r="A18" s="13"/>
      <c r="B18" s="73"/>
      <c r="C18" s="71" t="s">
        <v>3890</v>
      </c>
      <c r="D18" s="76" t="s">
        <v>56</v>
      </c>
      <c r="E18" s="12">
        <v>44530</v>
      </c>
      <c r="F18" s="74" t="s">
        <v>58</v>
      </c>
      <c r="G18" s="12">
        <v>44534</v>
      </c>
      <c r="H18" s="75" t="s">
        <v>3965</v>
      </c>
      <c r="I18" s="15">
        <v>60</v>
      </c>
      <c r="J18" s="15">
        <v>31</v>
      </c>
      <c r="K18" s="15">
        <v>22</v>
      </c>
      <c r="L18" s="15">
        <v>10</v>
      </c>
      <c r="M18" s="79">
        <v>10.23</v>
      </c>
      <c r="N18" s="94">
        <v>10.23</v>
      </c>
      <c r="O18" s="63">
        <v>2530</v>
      </c>
      <c r="P18" s="64">
        <f>Table224578910112345678910111213141516171819202122232425262728293031323334382444546474849505152536263646566676869703456789101112131415161718192021[[#This Row],[PEMBULATAN]]*O18</f>
        <v>25881.9</v>
      </c>
    </row>
    <row r="19" spans="1:16" ht="26.25" customHeight="1" x14ac:dyDescent="0.2">
      <c r="A19" s="13"/>
      <c r="B19" s="73"/>
      <c r="C19" s="71" t="s">
        <v>3891</v>
      </c>
      <c r="D19" s="76" t="s">
        <v>56</v>
      </c>
      <c r="E19" s="12">
        <v>44530</v>
      </c>
      <c r="F19" s="74" t="s">
        <v>58</v>
      </c>
      <c r="G19" s="12">
        <v>44534</v>
      </c>
      <c r="H19" s="75" t="s">
        <v>3965</v>
      </c>
      <c r="I19" s="15">
        <v>46</v>
      </c>
      <c r="J19" s="15">
        <v>20</v>
      </c>
      <c r="K19" s="15">
        <v>12</v>
      </c>
      <c r="L19" s="15">
        <v>1</v>
      </c>
      <c r="M19" s="79">
        <v>2.76</v>
      </c>
      <c r="N19" s="94">
        <v>2.76</v>
      </c>
      <c r="O19" s="63">
        <v>2530</v>
      </c>
      <c r="P19" s="64">
        <f>Table224578910112345678910111213141516171819202122232425262728293031323334382444546474849505152536263646566676869703456789101112131415161718192021[[#This Row],[PEMBULATAN]]*O19</f>
        <v>6982.7999999999993</v>
      </c>
    </row>
    <row r="20" spans="1:16" ht="26.25" customHeight="1" x14ac:dyDescent="0.2">
      <c r="A20" s="13"/>
      <c r="B20" s="73"/>
      <c r="C20" s="71" t="s">
        <v>3892</v>
      </c>
      <c r="D20" s="76" t="s">
        <v>56</v>
      </c>
      <c r="E20" s="12">
        <v>44530</v>
      </c>
      <c r="F20" s="74" t="s">
        <v>58</v>
      </c>
      <c r="G20" s="12">
        <v>44534</v>
      </c>
      <c r="H20" s="75" t="s">
        <v>3965</v>
      </c>
      <c r="I20" s="15">
        <v>50</v>
      </c>
      <c r="J20" s="15">
        <v>42</v>
      </c>
      <c r="K20" s="15">
        <v>32</v>
      </c>
      <c r="L20" s="15">
        <v>5</v>
      </c>
      <c r="M20" s="79">
        <v>16.8</v>
      </c>
      <c r="N20" s="94">
        <v>16.8</v>
      </c>
      <c r="O20" s="63">
        <v>2530</v>
      </c>
      <c r="P20" s="64">
        <f>Table224578910112345678910111213141516171819202122232425262728293031323334382444546474849505152536263646566676869703456789101112131415161718192021[[#This Row],[PEMBULATAN]]*O20</f>
        <v>42504</v>
      </c>
    </row>
    <row r="21" spans="1:16" ht="26.25" customHeight="1" x14ac:dyDescent="0.2">
      <c r="A21" s="13"/>
      <c r="B21" s="73"/>
      <c r="C21" s="71" t="s">
        <v>3893</v>
      </c>
      <c r="D21" s="76" t="s">
        <v>56</v>
      </c>
      <c r="E21" s="12">
        <v>44530</v>
      </c>
      <c r="F21" s="74" t="s">
        <v>58</v>
      </c>
      <c r="G21" s="12">
        <v>44534</v>
      </c>
      <c r="H21" s="75" t="s">
        <v>3965</v>
      </c>
      <c r="I21" s="15">
        <v>64</v>
      </c>
      <c r="J21" s="15">
        <v>54</v>
      </c>
      <c r="K21" s="15">
        <v>21</v>
      </c>
      <c r="L21" s="15">
        <v>5</v>
      </c>
      <c r="M21" s="79">
        <v>18.143999999999998</v>
      </c>
      <c r="N21" s="94">
        <v>18.143999999999998</v>
      </c>
      <c r="O21" s="63">
        <v>2530</v>
      </c>
      <c r="P21" s="64">
        <f>Table224578910112345678910111213141516171819202122232425262728293031323334382444546474849505152536263646566676869703456789101112131415161718192021[[#This Row],[PEMBULATAN]]*O21</f>
        <v>45904.319999999992</v>
      </c>
    </row>
    <row r="22" spans="1:16" ht="26.25" customHeight="1" x14ac:dyDescent="0.2">
      <c r="A22" s="13"/>
      <c r="B22" s="73"/>
      <c r="C22" s="71" t="s">
        <v>3894</v>
      </c>
      <c r="D22" s="76" t="s">
        <v>56</v>
      </c>
      <c r="E22" s="12">
        <v>44530</v>
      </c>
      <c r="F22" s="74" t="s">
        <v>58</v>
      </c>
      <c r="G22" s="12">
        <v>44534</v>
      </c>
      <c r="H22" s="75" t="s">
        <v>3965</v>
      </c>
      <c r="I22" s="15">
        <v>60</v>
      </c>
      <c r="J22" s="15">
        <v>32</v>
      </c>
      <c r="K22" s="15">
        <v>22</v>
      </c>
      <c r="L22" s="15">
        <v>5</v>
      </c>
      <c r="M22" s="79">
        <v>10.56</v>
      </c>
      <c r="N22" s="94">
        <v>10.56</v>
      </c>
      <c r="O22" s="63">
        <v>2530</v>
      </c>
      <c r="P22" s="64">
        <f>Table224578910112345678910111213141516171819202122232425262728293031323334382444546474849505152536263646566676869703456789101112131415161718192021[[#This Row],[PEMBULATAN]]*O22</f>
        <v>26716.800000000003</v>
      </c>
    </row>
    <row r="23" spans="1:16" ht="26.25" customHeight="1" x14ac:dyDescent="0.2">
      <c r="A23" s="13"/>
      <c r="B23" s="73"/>
      <c r="C23" s="71" t="s">
        <v>3895</v>
      </c>
      <c r="D23" s="76" t="s">
        <v>56</v>
      </c>
      <c r="E23" s="12">
        <v>44530</v>
      </c>
      <c r="F23" s="74" t="s">
        <v>58</v>
      </c>
      <c r="G23" s="12">
        <v>44534</v>
      </c>
      <c r="H23" s="75" t="s">
        <v>3965</v>
      </c>
      <c r="I23" s="15">
        <v>80</v>
      </c>
      <c r="J23" s="15">
        <v>64</v>
      </c>
      <c r="K23" s="15">
        <v>24</v>
      </c>
      <c r="L23" s="15">
        <v>20</v>
      </c>
      <c r="M23" s="79">
        <v>30.72</v>
      </c>
      <c r="N23" s="94">
        <v>30.72</v>
      </c>
      <c r="O23" s="63">
        <v>2530</v>
      </c>
      <c r="P23" s="64">
        <f>Table224578910112345678910111213141516171819202122232425262728293031323334382444546474849505152536263646566676869703456789101112131415161718192021[[#This Row],[PEMBULATAN]]*O23</f>
        <v>77721.599999999991</v>
      </c>
    </row>
    <row r="24" spans="1:16" ht="26.25" customHeight="1" x14ac:dyDescent="0.2">
      <c r="A24" s="13"/>
      <c r="B24" s="73"/>
      <c r="C24" s="71" t="s">
        <v>3896</v>
      </c>
      <c r="D24" s="76" t="s">
        <v>56</v>
      </c>
      <c r="E24" s="12">
        <v>44530</v>
      </c>
      <c r="F24" s="74" t="s">
        <v>58</v>
      </c>
      <c r="G24" s="12">
        <v>44534</v>
      </c>
      <c r="H24" s="75" t="s">
        <v>3965</v>
      </c>
      <c r="I24" s="15">
        <v>103</v>
      </c>
      <c r="J24" s="15">
        <v>65</v>
      </c>
      <c r="K24" s="15">
        <v>20</v>
      </c>
      <c r="L24" s="15">
        <v>3</v>
      </c>
      <c r="M24" s="79">
        <v>33.475000000000001</v>
      </c>
      <c r="N24" s="94">
        <v>34</v>
      </c>
      <c r="O24" s="63">
        <v>2530</v>
      </c>
      <c r="P24" s="64">
        <f>Table224578910112345678910111213141516171819202122232425262728293031323334382444546474849505152536263646566676869703456789101112131415161718192021[[#This Row],[PEMBULATAN]]*O24</f>
        <v>86020</v>
      </c>
    </row>
    <row r="25" spans="1:16" ht="26.25" customHeight="1" x14ac:dyDescent="0.2">
      <c r="A25" s="13"/>
      <c r="B25" s="73"/>
      <c r="C25" s="71" t="s">
        <v>3897</v>
      </c>
      <c r="D25" s="76" t="s">
        <v>56</v>
      </c>
      <c r="E25" s="12">
        <v>44530</v>
      </c>
      <c r="F25" s="74" t="s">
        <v>58</v>
      </c>
      <c r="G25" s="12">
        <v>44534</v>
      </c>
      <c r="H25" s="75" t="s">
        <v>3965</v>
      </c>
      <c r="I25" s="15">
        <v>60</v>
      </c>
      <c r="J25" s="15">
        <v>36</v>
      </c>
      <c r="K25" s="15">
        <v>35</v>
      </c>
      <c r="L25" s="15">
        <v>12</v>
      </c>
      <c r="M25" s="79">
        <v>18.899999999999999</v>
      </c>
      <c r="N25" s="94">
        <v>18.899999999999999</v>
      </c>
      <c r="O25" s="63">
        <v>2530</v>
      </c>
      <c r="P25" s="64">
        <f>Table224578910112345678910111213141516171819202122232425262728293031323334382444546474849505152536263646566676869703456789101112131415161718192021[[#This Row],[PEMBULATAN]]*O25</f>
        <v>47817</v>
      </c>
    </row>
    <row r="26" spans="1:16" ht="26.25" customHeight="1" x14ac:dyDescent="0.2">
      <c r="A26" s="13"/>
      <c r="B26" s="73"/>
      <c r="C26" s="71" t="s">
        <v>3898</v>
      </c>
      <c r="D26" s="76" t="s">
        <v>56</v>
      </c>
      <c r="E26" s="12">
        <v>44530</v>
      </c>
      <c r="F26" s="74" t="s">
        <v>58</v>
      </c>
      <c r="G26" s="12">
        <v>44534</v>
      </c>
      <c r="H26" s="75" t="s">
        <v>3965</v>
      </c>
      <c r="I26" s="15">
        <v>60</v>
      </c>
      <c r="J26" s="15">
        <v>35</v>
      </c>
      <c r="K26" s="15">
        <v>18</v>
      </c>
      <c r="L26" s="15">
        <v>6</v>
      </c>
      <c r="M26" s="79">
        <v>9.4499999999999993</v>
      </c>
      <c r="N26" s="94">
        <v>10</v>
      </c>
      <c r="O26" s="63">
        <v>2530</v>
      </c>
      <c r="P26" s="64">
        <f>Table224578910112345678910111213141516171819202122232425262728293031323334382444546474849505152536263646566676869703456789101112131415161718192021[[#This Row],[PEMBULATAN]]*O26</f>
        <v>25300</v>
      </c>
    </row>
    <row r="27" spans="1:16" ht="26.25" customHeight="1" x14ac:dyDescent="0.2">
      <c r="A27" s="13"/>
      <c r="B27" s="73"/>
      <c r="C27" s="71" t="s">
        <v>3899</v>
      </c>
      <c r="D27" s="76" t="s">
        <v>56</v>
      </c>
      <c r="E27" s="12">
        <v>44530</v>
      </c>
      <c r="F27" s="74" t="s">
        <v>58</v>
      </c>
      <c r="G27" s="12">
        <v>44534</v>
      </c>
      <c r="H27" s="75" t="s">
        <v>3965</v>
      </c>
      <c r="I27" s="15">
        <v>65</v>
      </c>
      <c r="J27" s="15">
        <v>52</v>
      </c>
      <c r="K27" s="15">
        <v>24</v>
      </c>
      <c r="L27" s="15">
        <v>7</v>
      </c>
      <c r="M27" s="79">
        <v>20.28</v>
      </c>
      <c r="N27" s="94">
        <v>20.28</v>
      </c>
      <c r="O27" s="63">
        <v>2530</v>
      </c>
      <c r="P27" s="64">
        <f>Table224578910112345678910111213141516171819202122232425262728293031323334382444546474849505152536263646566676869703456789101112131415161718192021[[#This Row],[PEMBULATAN]]*O27</f>
        <v>51308.4</v>
      </c>
    </row>
    <row r="28" spans="1:16" ht="26.25" customHeight="1" x14ac:dyDescent="0.2">
      <c r="A28" s="13"/>
      <c r="B28" s="73"/>
      <c r="C28" s="71" t="s">
        <v>3900</v>
      </c>
      <c r="D28" s="76" t="s">
        <v>56</v>
      </c>
      <c r="E28" s="12">
        <v>44530</v>
      </c>
      <c r="F28" s="74" t="s">
        <v>58</v>
      </c>
      <c r="G28" s="12">
        <v>44534</v>
      </c>
      <c r="H28" s="75" t="s">
        <v>3965</v>
      </c>
      <c r="I28" s="15">
        <v>82</v>
      </c>
      <c r="J28" s="15">
        <v>54</v>
      </c>
      <c r="K28" s="15">
        <v>34</v>
      </c>
      <c r="L28" s="15">
        <v>17</v>
      </c>
      <c r="M28" s="79">
        <v>37.637999999999998</v>
      </c>
      <c r="N28" s="94">
        <v>37.637999999999998</v>
      </c>
      <c r="O28" s="63">
        <v>2530</v>
      </c>
      <c r="P28" s="64">
        <f>Table224578910112345678910111213141516171819202122232425262728293031323334382444546474849505152536263646566676869703456789101112131415161718192021[[#This Row],[PEMBULATAN]]*O28</f>
        <v>95224.14</v>
      </c>
    </row>
    <row r="29" spans="1:16" ht="26.25" customHeight="1" x14ac:dyDescent="0.2">
      <c r="A29" s="13"/>
      <c r="B29" s="73"/>
      <c r="C29" s="71" t="s">
        <v>3901</v>
      </c>
      <c r="D29" s="76" t="s">
        <v>56</v>
      </c>
      <c r="E29" s="12">
        <v>44530</v>
      </c>
      <c r="F29" s="74" t="s">
        <v>58</v>
      </c>
      <c r="G29" s="12">
        <v>44534</v>
      </c>
      <c r="H29" s="75" t="s">
        <v>3965</v>
      </c>
      <c r="I29" s="15">
        <v>50</v>
      </c>
      <c r="J29" s="15">
        <v>40</v>
      </c>
      <c r="K29" s="15">
        <v>32</v>
      </c>
      <c r="L29" s="15">
        <v>7</v>
      </c>
      <c r="M29" s="79">
        <v>16</v>
      </c>
      <c r="N29" s="94">
        <v>16</v>
      </c>
      <c r="O29" s="63">
        <v>2530</v>
      </c>
      <c r="P29" s="64">
        <f>Table224578910112345678910111213141516171819202122232425262728293031323334382444546474849505152536263646566676869703456789101112131415161718192021[[#This Row],[PEMBULATAN]]*O29</f>
        <v>40480</v>
      </c>
    </row>
    <row r="30" spans="1:16" ht="26.25" customHeight="1" x14ac:dyDescent="0.2">
      <c r="A30" s="13"/>
      <c r="B30" s="73"/>
      <c r="C30" s="71" t="s">
        <v>3902</v>
      </c>
      <c r="D30" s="76" t="s">
        <v>56</v>
      </c>
      <c r="E30" s="12">
        <v>44530</v>
      </c>
      <c r="F30" s="74" t="s">
        <v>58</v>
      </c>
      <c r="G30" s="12">
        <v>44534</v>
      </c>
      <c r="H30" s="75" t="s">
        <v>3965</v>
      </c>
      <c r="I30" s="15">
        <v>106</v>
      </c>
      <c r="J30" s="15">
        <v>12</v>
      </c>
      <c r="K30" s="15">
        <v>12</v>
      </c>
      <c r="L30" s="15">
        <v>1</v>
      </c>
      <c r="M30" s="79">
        <v>3.8159999999999998</v>
      </c>
      <c r="N30" s="94">
        <v>3.8159999999999998</v>
      </c>
      <c r="O30" s="63">
        <v>2530</v>
      </c>
      <c r="P30" s="64">
        <f>Table224578910112345678910111213141516171819202122232425262728293031323334382444546474849505152536263646566676869703456789101112131415161718192021[[#This Row],[PEMBULATAN]]*O30</f>
        <v>9654.48</v>
      </c>
    </row>
    <row r="31" spans="1:16" ht="26.25" customHeight="1" x14ac:dyDescent="0.2">
      <c r="A31" s="13"/>
      <c r="B31" s="73"/>
      <c r="C31" s="71" t="s">
        <v>3903</v>
      </c>
      <c r="D31" s="76" t="s">
        <v>56</v>
      </c>
      <c r="E31" s="12">
        <v>44530</v>
      </c>
      <c r="F31" s="74" t="s">
        <v>58</v>
      </c>
      <c r="G31" s="12">
        <v>44534</v>
      </c>
      <c r="H31" s="75" t="s">
        <v>3965</v>
      </c>
      <c r="I31" s="15">
        <v>50</v>
      </c>
      <c r="J31" s="15">
        <v>42</v>
      </c>
      <c r="K31" s="15">
        <v>32</v>
      </c>
      <c r="L31" s="15">
        <v>14</v>
      </c>
      <c r="M31" s="79">
        <v>16.8</v>
      </c>
      <c r="N31" s="94">
        <v>16.8</v>
      </c>
      <c r="O31" s="63">
        <v>2530</v>
      </c>
      <c r="P31" s="64">
        <f>Table224578910112345678910111213141516171819202122232425262728293031323334382444546474849505152536263646566676869703456789101112131415161718192021[[#This Row],[PEMBULATAN]]*O31</f>
        <v>42504</v>
      </c>
    </row>
    <row r="32" spans="1:16" ht="26.25" customHeight="1" x14ac:dyDescent="0.2">
      <c r="A32" s="13"/>
      <c r="B32" s="73"/>
      <c r="C32" s="71" t="s">
        <v>3904</v>
      </c>
      <c r="D32" s="76" t="s">
        <v>56</v>
      </c>
      <c r="E32" s="12">
        <v>44530</v>
      </c>
      <c r="F32" s="74" t="s">
        <v>58</v>
      </c>
      <c r="G32" s="12">
        <v>44534</v>
      </c>
      <c r="H32" s="75" t="s">
        <v>3965</v>
      </c>
      <c r="I32" s="15">
        <v>56</v>
      </c>
      <c r="J32" s="15">
        <v>36</v>
      </c>
      <c r="K32" s="15">
        <v>12</v>
      </c>
      <c r="L32" s="15">
        <v>3</v>
      </c>
      <c r="M32" s="79">
        <v>6.048</v>
      </c>
      <c r="N32" s="94">
        <v>6.048</v>
      </c>
      <c r="O32" s="63">
        <v>2530</v>
      </c>
      <c r="P32" s="64">
        <f>Table224578910112345678910111213141516171819202122232425262728293031323334382444546474849505152536263646566676869703456789101112131415161718192021[[#This Row],[PEMBULATAN]]*O32</f>
        <v>15301.44</v>
      </c>
    </row>
    <row r="33" spans="1:16" ht="26.25" customHeight="1" x14ac:dyDescent="0.2">
      <c r="A33" s="13"/>
      <c r="B33" s="73"/>
      <c r="C33" s="71" t="s">
        <v>3905</v>
      </c>
      <c r="D33" s="76" t="s">
        <v>56</v>
      </c>
      <c r="E33" s="12">
        <v>44530</v>
      </c>
      <c r="F33" s="74" t="s">
        <v>58</v>
      </c>
      <c r="G33" s="12">
        <v>44534</v>
      </c>
      <c r="H33" s="75" t="s">
        <v>3965</v>
      </c>
      <c r="I33" s="15">
        <v>82</v>
      </c>
      <c r="J33" s="15">
        <v>60</v>
      </c>
      <c r="K33" s="15">
        <v>32</v>
      </c>
      <c r="L33" s="15">
        <v>14</v>
      </c>
      <c r="M33" s="79">
        <v>39.36</v>
      </c>
      <c r="N33" s="94">
        <v>40</v>
      </c>
      <c r="O33" s="63">
        <v>2530</v>
      </c>
      <c r="P33" s="64">
        <f>Table224578910112345678910111213141516171819202122232425262728293031323334382444546474849505152536263646566676869703456789101112131415161718192021[[#This Row],[PEMBULATAN]]*O33</f>
        <v>101200</v>
      </c>
    </row>
    <row r="34" spans="1:16" ht="26.25" customHeight="1" x14ac:dyDescent="0.2">
      <c r="A34" s="13"/>
      <c r="B34" s="73"/>
      <c r="C34" s="71" t="s">
        <v>3906</v>
      </c>
      <c r="D34" s="76" t="s">
        <v>56</v>
      </c>
      <c r="E34" s="12">
        <v>44530</v>
      </c>
      <c r="F34" s="74" t="s">
        <v>58</v>
      </c>
      <c r="G34" s="12">
        <v>44534</v>
      </c>
      <c r="H34" s="75" t="s">
        <v>3965</v>
      </c>
      <c r="I34" s="15">
        <v>70</v>
      </c>
      <c r="J34" s="15">
        <v>65</v>
      </c>
      <c r="K34" s="15">
        <v>34</v>
      </c>
      <c r="L34" s="15">
        <v>21</v>
      </c>
      <c r="M34" s="79">
        <v>38.674999999999997</v>
      </c>
      <c r="N34" s="94">
        <v>38.674999999999997</v>
      </c>
      <c r="O34" s="63">
        <v>2530</v>
      </c>
      <c r="P34" s="64">
        <f>Table224578910112345678910111213141516171819202122232425262728293031323334382444546474849505152536263646566676869703456789101112131415161718192021[[#This Row],[PEMBULATAN]]*O34</f>
        <v>97847.75</v>
      </c>
    </row>
    <row r="35" spans="1:16" ht="26.25" customHeight="1" x14ac:dyDescent="0.2">
      <c r="A35" s="13"/>
      <c r="B35" s="73"/>
      <c r="C35" s="71" t="s">
        <v>3907</v>
      </c>
      <c r="D35" s="76" t="s">
        <v>56</v>
      </c>
      <c r="E35" s="12">
        <v>44530</v>
      </c>
      <c r="F35" s="74" t="s">
        <v>58</v>
      </c>
      <c r="G35" s="12">
        <v>44534</v>
      </c>
      <c r="H35" s="75" t="s">
        <v>3965</v>
      </c>
      <c r="I35" s="15">
        <v>92</v>
      </c>
      <c r="J35" s="15">
        <v>58</v>
      </c>
      <c r="K35" s="15">
        <v>32</v>
      </c>
      <c r="L35" s="15">
        <v>24</v>
      </c>
      <c r="M35" s="79">
        <v>42.688000000000002</v>
      </c>
      <c r="N35" s="94">
        <v>42.688000000000002</v>
      </c>
      <c r="O35" s="63">
        <v>2530</v>
      </c>
      <c r="P35" s="64">
        <f>Table224578910112345678910111213141516171819202122232425262728293031323334382444546474849505152536263646566676869703456789101112131415161718192021[[#This Row],[PEMBULATAN]]*O35</f>
        <v>108000.64</v>
      </c>
    </row>
    <row r="36" spans="1:16" ht="26.25" customHeight="1" x14ac:dyDescent="0.2">
      <c r="A36" s="13"/>
      <c r="B36" s="73"/>
      <c r="C36" s="71" t="s">
        <v>3908</v>
      </c>
      <c r="D36" s="76" t="s">
        <v>56</v>
      </c>
      <c r="E36" s="12">
        <v>44530</v>
      </c>
      <c r="F36" s="74" t="s">
        <v>58</v>
      </c>
      <c r="G36" s="12">
        <v>44534</v>
      </c>
      <c r="H36" s="75" t="s">
        <v>3965</v>
      </c>
      <c r="I36" s="15">
        <v>95</v>
      </c>
      <c r="J36" s="15">
        <v>64</v>
      </c>
      <c r="K36" s="15">
        <v>36</v>
      </c>
      <c r="L36" s="15">
        <v>11</v>
      </c>
      <c r="M36" s="79">
        <v>54.72</v>
      </c>
      <c r="N36" s="94">
        <v>54.72</v>
      </c>
      <c r="O36" s="63">
        <v>2530</v>
      </c>
      <c r="P36" s="64">
        <f>Table224578910112345678910111213141516171819202122232425262728293031323334382444546474849505152536263646566676869703456789101112131415161718192021[[#This Row],[PEMBULATAN]]*O36</f>
        <v>138441.60000000001</v>
      </c>
    </row>
    <row r="37" spans="1:16" ht="26.25" customHeight="1" x14ac:dyDescent="0.2">
      <c r="A37" s="13"/>
      <c r="B37" s="73"/>
      <c r="C37" s="71" t="s">
        <v>3909</v>
      </c>
      <c r="D37" s="76" t="s">
        <v>56</v>
      </c>
      <c r="E37" s="12">
        <v>44530</v>
      </c>
      <c r="F37" s="74" t="s">
        <v>58</v>
      </c>
      <c r="G37" s="12">
        <v>44534</v>
      </c>
      <c r="H37" s="75" t="s">
        <v>3965</v>
      </c>
      <c r="I37" s="15">
        <v>40</v>
      </c>
      <c r="J37" s="15">
        <v>32</v>
      </c>
      <c r="K37" s="15">
        <v>18</v>
      </c>
      <c r="L37" s="15">
        <v>1</v>
      </c>
      <c r="M37" s="79">
        <v>5.76</v>
      </c>
      <c r="N37" s="94">
        <v>5.76</v>
      </c>
      <c r="O37" s="63">
        <v>2530</v>
      </c>
      <c r="P37" s="64">
        <f>Table224578910112345678910111213141516171819202122232425262728293031323334382444546474849505152536263646566676869703456789101112131415161718192021[[#This Row],[PEMBULATAN]]*O37</f>
        <v>14572.8</v>
      </c>
    </row>
    <row r="38" spans="1:16" ht="26.25" customHeight="1" x14ac:dyDescent="0.2">
      <c r="A38" s="13"/>
      <c r="B38" s="73"/>
      <c r="C38" s="71" t="s">
        <v>3910</v>
      </c>
      <c r="D38" s="76" t="s">
        <v>56</v>
      </c>
      <c r="E38" s="12">
        <v>44530</v>
      </c>
      <c r="F38" s="74" t="s">
        <v>58</v>
      </c>
      <c r="G38" s="12">
        <v>44534</v>
      </c>
      <c r="H38" s="75" t="s">
        <v>3965</v>
      </c>
      <c r="I38" s="15">
        <v>82</v>
      </c>
      <c r="J38" s="15">
        <v>60</v>
      </c>
      <c r="K38" s="15">
        <v>32</v>
      </c>
      <c r="L38" s="15">
        <v>6</v>
      </c>
      <c r="M38" s="79">
        <v>39.36</v>
      </c>
      <c r="N38" s="94">
        <v>40</v>
      </c>
      <c r="O38" s="63">
        <v>2530</v>
      </c>
      <c r="P38" s="64">
        <f>Table224578910112345678910111213141516171819202122232425262728293031323334382444546474849505152536263646566676869703456789101112131415161718192021[[#This Row],[PEMBULATAN]]*O38</f>
        <v>101200</v>
      </c>
    </row>
    <row r="39" spans="1:16" ht="26.25" customHeight="1" x14ac:dyDescent="0.2">
      <c r="A39" s="13"/>
      <c r="B39" s="73"/>
      <c r="C39" s="71" t="s">
        <v>3911</v>
      </c>
      <c r="D39" s="76" t="s">
        <v>56</v>
      </c>
      <c r="E39" s="12">
        <v>44530</v>
      </c>
      <c r="F39" s="74" t="s">
        <v>58</v>
      </c>
      <c r="G39" s="12">
        <v>44534</v>
      </c>
      <c r="H39" s="75" t="s">
        <v>3965</v>
      </c>
      <c r="I39" s="15">
        <v>50</v>
      </c>
      <c r="J39" s="15">
        <v>35</v>
      </c>
      <c r="K39" s="15">
        <v>18</v>
      </c>
      <c r="L39" s="15">
        <v>3</v>
      </c>
      <c r="M39" s="79">
        <v>7.875</v>
      </c>
      <c r="N39" s="94">
        <v>7.875</v>
      </c>
      <c r="O39" s="63">
        <v>2530</v>
      </c>
      <c r="P39" s="64">
        <f>Table224578910112345678910111213141516171819202122232425262728293031323334382444546474849505152536263646566676869703456789101112131415161718192021[[#This Row],[PEMBULATAN]]*O39</f>
        <v>19923.75</v>
      </c>
    </row>
    <row r="40" spans="1:16" ht="26.25" customHeight="1" x14ac:dyDescent="0.2">
      <c r="A40" s="13"/>
      <c r="B40" s="73"/>
      <c r="C40" s="71" t="s">
        <v>3912</v>
      </c>
      <c r="D40" s="76" t="s">
        <v>56</v>
      </c>
      <c r="E40" s="12">
        <v>44530</v>
      </c>
      <c r="F40" s="74" t="s">
        <v>58</v>
      </c>
      <c r="G40" s="12">
        <v>44534</v>
      </c>
      <c r="H40" s="75" t="s">
        <v>3965</v>
      </c>
      <c r="I40" s="15">
        <v>78</v>
      </c>
      <c r="J40" s="15">
        <v>58</v>
      </c>
      <c r="K40" s="15">
        <v>22</v>
      </c>
      <c r="L40" s="15">
        <v>15</v>
      </c>
      <c r="M40" s="79">
        <v>24.882000000000001</v>
      </c>
      <c r="N40" s="94">
        <v>24.882000000000001</v>
      </c>
      <c r="O40" s="63">
        <v>2530</v>
      </c>
      <c r="P40" s="64">
        <f>Table224578910112345678910111213141516171819202122232425262728293031323334382444546474849505152536263646566676869703456789101112131415161718192021[[#This Row],[PEMBULATAN]]*O40</f>
        <v>62951.460000000006</v>
      </c>
    </row>
    <row r="41" spans="1:16" ht="26.25" customHeight="1" x14ac:dyDescent="0.2">
      <c r="A41" s="13"/>
      <c r="B41" s="73"/>
      <c r="C41" s="71" t="s">
        <v>3913</v>
      </c>
      <c r="D41" s="76" t="s">
        <v>56</v>
      </c>
      <c r="E41" s="12">
        <v>44530</v>
      </c>
      <c r="F41" s="74" t="s">
        <v>58</v>
      </c>
      <c r="G41" s="12">
        <v>44534</v>
      </c>
      <c r="H41" s="75" t="s">
        <v>3965</v>
      </c>
      <c r="I41" s="15">
        <v>72</v>
      </c>
      <c r="J41" s="15">
        <v>56</v>
      </c>
      <c r="K41" s="15">
        <v>28</v>
      </c>
      <c r="L41" s="15">
        <v>5</v>
      </c>
      <c r="M41" s="79">
        <v>28.224</v>
      </c>
      <c r="N41" s="94">
        <v>28.224</v>
      </c>
      <c r="O41" s="63">
        <v>2530</v>
      </c>
      <c r="P41" s="64">
        <f>Table224578910112345678910111213141516171819202122232425262728293031323334382444546474849505152536263646566676869703456789101112131415161718192021[[#This Row],[PEMBULATAN]]*O41</f>
        <v>71406.720000000001</v>
      </c>
    </row>
    <row r="42" spans="1:16" ht="26.25" customHeight="1" x14ac:dyDescent="0.2">
      <c r="A42" s="13"/>
      <c r="B42" s="73"/>
      <c r="C42" s="71" t="s">
        <v>3914</v>
      </c>
      <c r="D42" s="76" t="s">
        <v>56</v>
      </c>
      <c r="E42" s="12">
        <v>44530</v>
      </c>
      <c r="F42" s="74" t="s">
        <v>58</v>
      </c>
      <c r="G42" s="12">
        <v>44534</v>
      </c>
      <c r="H42" s="75" t="s">
        <v>3965</v>
      </c>
      <c r="I42" s="15">
        <v>85</v>
      </c>
      <c r="J42" s="15">
        <v>36</v>
      </c>
      <c r="K42" s="15">
        <v>30</v>
      </c>
      <c r="L42" s="15">
        <v>8</v>
      </c>
      <c r="M42" s="79">
        <v>22.95</v>
      </c>
      <c r="N42" s="94">
        <v>22.95</v>
      </c>
      <c r="O42" s="63">
        <v>2530</v>
      </c>
      <c r="P42" s="64">
        <f>Table224578910112345678910111213141516171819202122232425262728293031323334382444546474849505152536263646566676869703456789101112131415161718192021[[#This Row],[PEMBULATAN]]*O42</f>
        <v>58063.5</v>
      </c>
    </row>
    <row r="43" spans="1:16" ht="26.25" customHeight="1" x14ac:dyDescent="0.2">
      <c r="A43" s="13"/>
      <c r="B43" s="73"/>
      <c r="C43" s="71" t="s">
        <v>3915</v>
      </c>
      <c r="D43" s="76" t="s">
        <v>56</v>
      </c>
      <c r="E43" s="12">
        <v>44530</v>
      </c>
      <c r="F43" s="74" t="s">
        <v>58</v>
      </c>
      <c r="G43" s="12">
        <v>44534</v>
      </c>
      <c r="H43" s="75" t="s">
        <v>3965</v>
      </c>
      <c r="I43" s="15">
        <v>90</v>
      </c>
      <c r="J43" s="15">
        <v>62</v>
      </c>
      <c r="K43" s="15">
        <v>26</v>
      </c>
      <c r="L43" s="15">
        <v>12</v>
      </c>
      <c r="M43" s="79">
        <v>36.270000000000003</v>
      </c>
      <c r="N43" s="94">
        <v>36.270000000000003</v>
      </c>
      <c r="O43" s="63">
        <v>2530</v>
      </c>
      <c r="P43" s="64">
        <f>Table224578910112345678910111213141516171819202122232425262728293031323334382444546474849505152536263646566676869703456789101112131415161718192021[[#This Row],[PEMBULATAN]]*O43</f>
        <v>91763.1</v>
      </c>
    </row>
    <row r="44" spans="1:16" ht="26.25" customHeight="1" x14ac:dyDescent="0.2">
      <c r="A44" s="13"/>
      <c r="B44" s="73"/>
      <c r="C44" s="71" t="s">
        <v>3916</v>
      </c>
      <c r="D44" s="76" t="s">
        <v>56</v>
      </c>
      <c r="E44" s="12">
        <v>44530</v>
      </c>
      <c r="F44" s="74" t="s">
        <v>58</v>
      </c>
      <c r="G44" s="12">
        <v>44534</v>
      </c>
      <c r="H44" s="75" t="s">
        <v>3965</v>
      </c>
      <c r="I44" s="15">
        <v>62</v>
      </c>
      <c r="J44" s="15">
        <v>50</v>
      </c>
      <c r="K44" s="15">
        <v>19</v>
      </c>
      <c r="L44" s="15">
        <v>7</v>
      </c>
      <c r="M44" s="79">
        <v>14.725</v>
      </c>
      <c r="N44" s="94">
        <v>14.725</v>
      </c>
      <c r="O44" s="63">
        <v>2530</v>
      </c>
      <c r="P44" s="64">
        <f>Table224578910112345678910111213141516171819202122232425262728293031323334382444546474849505152536263646566676869703456789101112131415161718192021[[#This Row],[PEMBULATAN]]*O44</f>
        <v>37254.25</v>
      </c>
    </row>
    <row r="45" spans="1:16" ht="26.25" customHeight="1" x14ac:dyDescent="0.2">
      <c r="A45" s="13"/>
      <c r="B45" s="73"/>
      <c r="C45" s="71" t="s">
        <v>3917</v>
      </c>
      <c r="D45" s="76" t="s">
        <v>56</v>
      </c>
      <c r="E45" s="12">
        <v>44530</v>
      </c>
      <c r="F45" s="74" t="s">
        <v>58</v>
      </c>
      <c r="G45" s="12">
        <v>44534</v>
      </c>
      <c r="H45" s="75" t="s">
        <v>3965</v>
      </c>
      <c r="I45" s="15">
        <v>70</v>
      </c>
      <c r="J45" s="15">
        <v>58</v>
      </c>
      <c r="K45" s="15">
        <v>23</v>
      </c>
      <c r="L45" s="15">
        <v>6</v>
      </c>
      <c r="M45" s="79">
        <v>23.344999999999999</v>
      </c>
      <c r="N45" s="94">
        <v>24</v>
      </c>
      <c r="O45" s="63">
        <v>2530</v>
      </c>
      <c r="P45" s="64">
        <f>Table224578910112345678910111213141516171819202122232425262728293031323334382444546474849505152536263646566676869703456789101112131415161718192021[[#This Row],[PEMBULATAN]]*O45</f>
        <v>60720</v>
      </c>
    </row>
    <row r="46" spans="1:16" ht="26.25" customHeight="1" x14ac:dyDescent="0.2">
      <c r="A46" s="13"/>
      <c r="B46" s="73"/>
      <c r="C46" s="71" t="s">
        <v>3918</v>
      </c>
      <c r="D46" s="76" t="s">
        <v>56</v>
      </c>
      <c r="E46" s="12">
        <v>44530</v>
      </c>
      <c r="F46" s="74" t="s">
        <v>58</v>
      </c>
      <c r="G46" s="12">
        <v>44534</v>
      </c>
      <c r="H46" s="75" t="s">
        <v>3965</v>
      </c>
      <c r="I46" s="15">
        <v>64</v>
      </c>
      <c r="J46" s="15">
        <v>50</v>
      </c>
      <c r="K46" s="15">
        <v>21</v>
      </c>
      <c r="L46" s="15">
        <v>10</v>
      </c>
      <c r="M46" s="79">
        <v>16.8</v>
      </c>
      <c r="N46" s="94">
        <v>16.8</v>
      </c>
      <c r="O46" s="63">
        <v>2530</v>
      </c>
      <c r="P46" s="64">
        <f>Table224578910112345678910111213141516171819202122232425262728293031323334382444546474849505152536263646566676869703456789101112131415161718192021[[#This Row],[PEMBULATAN]]*O46</f>
        <v>42504</v>
      </c>
    </row>
    <row r="47" spans="1:16" ht="26.25" customHeight="1" x14ac:dyDescent="0.2">
      <c r="A47" s="13"/>
      <c r="B47" s="73"/>
      <c r="C47" s="71" t="s">
        <v>3919</v>
      </c>
      <c r="D47" s="76" t="s">
        <v>56</v>
      </c>
      <c r="E47" s="12">
        <v>44530</v>
      </c>
      <c r="F47" s="74" t="s">
        <v>58</v>
      </c>
      <c r="G47" s="12">
        <v>44534</v>
      </c>
      <c r="H47" s="75" t="s">
        <v>3965</v>
      </c>
      <c r="I47" s="15">
        <v>68</v>
      </c>
      <c r="J47" s="15">
        <v>62</v>
      </c>
      <c r="K47" s="15">
        <v>27</v>
      </c>
      <c r="L47" s="15">
        <v>10</v>
      </c>
      <c r="M47" s="79">
        <v>28.457999999999998</v>
      </c>
      <c r="N47" s="94">
        <v>29</v>
      </c>
      <c r="O47" s="63">
        <v>2530</v>
      </c>
      <c r="P47" s="64">
        <f>Table224578910112345678910111213141516171819202122232425262728293031323334382444546474849505152536263646566676869703456789101112131415161718192021[[#This Row],[PEMBULATAN]]*O47</f>
        <v>73370</v>
      </c>
    </row>
    <row r="48" spans="1:16" ht="26.25" customHeight="1" x14ac:dyDescent="0.2">
      <c r="A48" s="13"/>
      <c r="B48" s="73"/>
      <c r="C48" s="71" t="s">
        <v>3920</v>
      </c>
      <c r="D48" s="76" t="s">
        <v>56</v>
      </c>
      <c r="E48" s="12">
        <v>44530</v>
      </c>
      <c r="F48" s="74" t="s">
        <v>58</v>
      </c>
      <c r="G48" s="12">
        <v>44534</v>
      </c>
      <c r="H48" s="75" t="s">
        <v>3965</v>
      </c>
      <c r="I48" s="15">
        <v>54</v>
      </c>
      <c r="J48" s="15">
        <v>36</v>
      </c>
      <c r="K48" s="15">
        <v>18</v>
      </c>
      <c r="L48" s="15">
        <v>2</v>
      </c>
      <c r="M48" s="79">
        <v>8.7479999999999993</v>
      </c>
      <c r="N48" s="94">
        <v>8.7479999999999993</v>
      </c>
      <c r="O48" s="63">
        <v>2530</v>
      </c>
      <c r="P48" s="64">
        <f>Table224578910112345678910111213141516171819202122232425262728293031323334382444546474849505152536263646566676869703456789101112131415161718192021[[#This Row],[PEMBULATAN]]*O48</f>
        <v>22132.44</v>
      </c>
    </row>
    <row r="49" spans="1:16" ht="26.25" customHeight="1" x14ac:dyDescent="0.2">
      <c r="A49" s="13"/>
      <c r="B49" s="73"/>
      <c r="C49" s="71" t="s">
        <v>3921</v>
      </c>
      <c r="D49" s="76" t="s">
        <v>56</v>
      </c>
      <c r="E49" s="12">
        <v>44530</v>
      </c>
      <c r="F49" s="74" t="s">
        <v>58</v>
      </c>
      <c r="G49" s="12">
        <v>44534</v>
      </c>
      <c r="H49" s="75" t="s">
        <v>3965</v>
      </c>
      <c r="I49" s="15">
        <v>50</v>
      </c>
      <c r="J49" s="15">
        <v>41</v>
      </c>
      <c r="K49" s="15">
        <v>32</v>
      </c>
      <c r="L49" s="15">
        <v>6</v>
      </c>
      <c r="M49" s="79">
        <v>16.399999999999999</v>
      </c>
      <c r="N49" s="94">
        <v>17</v>
      </c>
      <c r="O49" s="63">
        <v>2530</v>
      </c>
      <c r="P49" s="64">
        <f>Table224578910112345678910111213141516171819202122232425262728293031323334382444546474849505152536263646566676869703456789101112131415161718192021[[#This Row],[PEMBULATAN]]*O49</f>
        <v>43010</v>
      </c>
    </row>
    <row r="50" spans="1:16" ht="26.25" customHeight="1" x14ac:dyDescent="0.2">
      <c r="A50" s="13"/>
      <c r="B50" s="73"/>
      <c r="C50" s="71" t="s">
        <v>3922</v>
      </c>
      <c r="D50" s="76" t="s">
        <v>56</v>
      </c>
      <c r="E50" s="12">
        <v>44530</v>
      </c>
      <c r="F50" s="74" t="s">
        <v>58</v>
      </c>
      <c r="G50" s="12">
        <v>44534</v>
      </c>
      <c r="H50" s="75" t="s">
        <v>3965</v>
      </c>
      <c r="I50" s="15">
        <v>63</v>
      </c>
      <c r="J50" s="15">
        <v>61</v>
      </c>
      <c r="K50" s="15">
        <v>22</v>
      </c>
      <c r="L50" s="15">
        <v>9</v>
      </c>
      <c r="M50" s="79">
        <v>21.136500000000002</v>
      </c>
      <c r="N50" s="94">
        <v>21.136500000000002</v>
      </c>
      <c r="O50" s="63">
        <v>2530</v>
      </c>
      <c r="P50" s="64">
        <f>Table224578910112345678910111213141516171819202122232425262728293031323334382444546474849505152536263646566676869703456789101112131415161718192021[[#This Row],[PEMBULATAN]]*O50</f>
        <v>53475.345000000001</v>
      </c>
    </row>
    <row r="51" spans="1:16" ht="26.25" customHeight="1" x14ac:dyDescent="0.2">
      <c r="A51" s="13"/>
      <c r="B51" s="73"/>
      <c r="C51" s="71" t="s">
        <v>3923</v>
      </c>
      <c r="D51" s="76" t="s">
        <v>56</v>
      </c>
      <c r="E51" s="12">
        <v>44530</v>
      </c>
      <c r="F51" s="74" t="s">
        <v>58</v>
      </c>
      <c r="G51" s="12">
        <v>44534</v>
      </c>
      <c r="H51" s="75" t="s">
        <v>3965</v>
      </c>
      <c r="I51" s="15">
        <v>71</v>
      </c>
      <c r="J51" s="15">
        <v>62</v>
      </c>
      <c r="K51" s="15">
        <v>32</v>
      </c>
      <c r="L51" s="15">
        <v>7</v>
      </c>
      <c r="M51" s="79">
        <v>35.216000000000001</v>
      </c>
      <c r="N51" s="94">
        <v>35.216000000000001</v>
      </c>
      <c r="O51" s="63">
        <v>2530</v>
      </c>
      <c r="P51" s="64">
        <f>Table224578910112345678910111213141516171819202122232425262728293031323334382444546474849505152536263646566676869703456789101112131415161718192021[[#This Row],[PEMBULATAN]]*O51</f>
        <v>89096.48</v>
      </c>
    </row>
    <row r="52" spans="1:16" ht="26.25" customHeight="1" x14ac:dyDescent="0.2">
      <c r="A52" s="13"/>
      <c r="B52" s="73"/>
      <c r="C52" s="71" t="s">
        <v>3924</v>
      </c>
      <c r="D52" s="76" t="s">
        <v>56</v>
      </c>
      <c r="E52" s="12">
        <v>44530</v>
      </c>
      <c r="F52" s="74" t="s">
        <v>58</v>
      </c>
      <c r="G52" s="12">
        <v>44534</v>
      </c>
      <c r="H52" s="75" t="s">
        <v>3965</v>
      </c>
      <c r="I52" s="15">
        <v>110</v>
      </c>
      <c r="J52" s="15">
        <v>40</v>
      </c>
      <c r="K52" s="15">
        <v>8</v>
      </c>
      <c r="L52" s="15">
        <v>5</v>
      </c>
      <c r="M52" s="79">
        <v>8.8000000000000007</v>
      </c>
      <c r="N52" s="94">
        <v>8.8000000000000007</v>
      </c>
      <c r="O52" s="63">
        <v>2530</v>
      </c>
      <c r="P52" s="64">
        <f>Table224578910112345678910111213141516171819202122232425262728293031323334382444546474849505152536263646566676869703456789101112131415161718192021[[#This Row],[PEMBULATAN]]*O52</f>
        <v>22264</v>
      </c>
    </row>
    <row r="53" spans="1:16" ht="26.25" customHeight="1" x14ac:dyDescent="0.2">
      <c r="A53" s="13"/>
      <c r="B53" s="73"/>
      <c r="C53" s="71" t="s">
        <v>3925</v>
      </c>
      <c r="D53" s="76" t="s">
        <v>56</v>
      </c>
      <c r="E53" s="12">
        <v>44530</v>
      </c>
      <c r="F53" s="74" t="s">
        <v>58</v>
      </c>
      <c r="G53" s="12">
        <v>44534</v>
      </c>
      <c r="H53" s="75" t="s">
        <v>3965</v>
      </c>
      <c r="I53" s="15">
        <v>32</v>
      </c>
      <c r="J53" s="15">
        <v>30</v>
      </c>
      <c r="K53" s="15">
        <v>20</v>
      </c>
      <c r="L53" s="15">
        <v>2</v>
      </c>
      <c r="M53" s="79">
        <v>4.8</v>
      </c>
      <c r="N53" s="94">
        <v>4.8</v>
      </c>
      <c r="O53" s="63">
        <v>2530</v>
      </c>
      <c r="P53" s="64">
        <f>Table224578910112345678910111213141516171819202122232425262728293031323334382444546474849505152536263646566676869703456789101112131415161718192021[[#This Row],[PEMBULATAN]]*O53</f>
        <v>12144</v>
      </c>
    </row>
    <row r="54" spans="1:16" ht="26.25" customHeight="1" x14ac:dyDescent="0.2">
      <c r="A54" s="13"/>
      <c r="B54" s="73"/>
      <c r="C54" s="71" t="s">
        <v>3926</v>
      </c>
      <c r="D54" s="76" t="s">
        <v>56</v>
      </c>
      <c r="E54" s="12">
        <v>44530</v>
      </c>
      <c r="F54" s="74" t="s">
        <v>58</v>
      </c>
      <c r="G54" s="12">
        <v>44534</v>
      </c>
      <c r="H54" s="75" t="s">
        <v>3965</v>
      </c>
      <c r="I54" s="15">
        <v>61</v>
      </c>
      <c r="J54" s="15">
        <v>61</v>
      </c>
      <c r="K54" s="15">
        <v>30</v>
      </c>
      <c r="L54" s="15">
        <v>6</v>
      </c>
      <c r="M54" s="79">
        <v>27.907499999999999</v>
      </c>
      <c r="N54" s="94">
        <v>27.907499999999999</v>
      </c>
      <c r="O54" s="63">
        <v>2530</v>
      </c>
      <c r="P54" s="64">
        <f>Table224578910112345678910111213141516171819202122232425262728293031323334382444546474849505152536263646566676869703456789101112131415161718192021[[#This Row],[PEMBULATAN]]*O54</f>
        <v>70605.974999999991</v>
      </c>
    </row>
    <row r="55" spans="1:16" ht="26.25" customHeight="1" x14ac:dyDescent="0.2">
      <c r="A55" s="13"/>
      <c r="B55" s="73"/>
      <c r="C55" s="71" t="s">
        <v>3927</v>
      </c>
      <c r="D55" s="76" t="s">
        <v>56</v>
      </c>
      <c r="E55" s="12">
        <v>44530</v>
      </c>
      <c r="F55" s="74" t="s">
        <v>58</v>
      </c>
      <c r="G55" s="12">
        <v>44534</v>
      </c>
      <c r="H55" s="75" t="s">
        <v>3965</v>
      </c>
      <c r="I55" s="15">
        <v>70</v>
      </c>
      <c r="J55" s="15">
        <v>28</v>
      </c>
      <c r="K55" s="15">
        <v>18</v>
      </c>
      <c r="L55" s="15">
        <v>2</v>
      </c>
      <c r="M55" s="79">
        <v>8.82</v>
      </c>
      <c r="N55" s="94">
        <v>8.82</v>
      </c>
      <c r="O55" s="63">
        <v>2530</v>
      </c>
      <c r="P55" s="64">
        <f>Table224578910112345678910111213141516171819202122232425262728293031323334382444546474849505152536263646566676869703456789101112131415161718192021[[#This Row],[PEMBULATAN]]*O55</f>
        <v>22314.600000000002</v>
      </c>
    </row>
    <row r="56" spans="1:16" ht="26.25" customHeight="1" x14ac:dyDescent="0.2">
      <c r="A56" s="13"/>
      <c r="B56" s="73"/>
      <c r="C56" s="71" t="s">
        <v>3928</v>
      </c>
      <c r="D56" s="76" t="s">
        <v>56</v>
      </c>
      <c r="E56" s="12">
        <v>44530</v>
      </c>
      <c r="F56" s="74" t="s">
        <v>58</v>
      </c>
      <c r="G56" s="12">
        <v>44534</v>
      </c>
      <c r="H56" s="75" t="s">
        <v>3965</v>
      </c>
      <c r="I56" s="15">
        <v>93</v>
      </c>
      <c r="J56" s="15">
        <v>61</v>
      </c>
      <c r="K56" s="15">
        <v>32</v>
      </c>
      <c r="L56" s="15">
        <v>9</v>
      </c>
      <c r="M56" s="79">
        <v>45.384</v>
      </c>
      <c r="N56" s="94">
        <v>46</v>
      </c>
      <c r="O56" s="63">
        <v>2530</v>
      </c>
      <c r="P56" s="64">
        <f>Table224578910112345678910111213141516171819202122232425262728293031323334382444546474849505152536263646566676869703456789101112131415161718192021[[#This Row],[PEMBULATAN]]*O56</f>
        <v>116380</v>
      </c>
    </row>
    <row r="57" spans="1:16" ht="26.25" customHeight="1" x14ac:dyDescent="0.2">
      <c r="A57" s="13"/>
      <c r="B57" s="73"/>
      <c r="C57" s="71" t="s">
        <v>3929</v>
      </c>
      <c r="D57" s="76" t="s">
        <v>56</v>
      </c>
      <c r="E57" s="12">
        <v>44530</v>
      </c>
      <c r="F57" s="74" t="s">
        <v>58</v>
      </c>
      <c r="G57" s="12">
        <v>44534</v>
      </c>
      <c r="H57" s="75" t="s">
        <v>3965</v>
      </c>
      <c r="I57" s="15">
        <v>80</v>
      </c>
      <c r="J57" s="15">
        <v>65</v>
      </c>
      <c r="K57" s="15">
        <v>33</v>
      </c>
      <c r="L57" s="15">
        <v>8</v>
      </c>
      <c r="M57" s="79">
        <v>42.9</v>
      </c>
      <c r="N57" s="94">
        <v>42.9</v>
      </c>
      <c r="O57" s="63">
        <v>2530</v>
      </c>
      <c r="P57" s="64">
        <f>Table224578910112345678910111213141516171819202122232425262728293031323334382444546474849505152536263646566676869703456789101112131415161718192021[[#This Row],[PEMBULATAN]]*O57</f>
        <v>108537</v>
      </c>
    </row>
    <row r="58" spans="1:16" ht="26.25" customHeight="1" x14ac:dyDescent="0.2">
      <c r="A58" s="13"/>
      <c r="B58" s="73"/>
      <c r="C58" s="71" t="s">
        <v>3930</v>
      </c>
      <c r="D58" s="76" t="s">
        <v>56</v>
      </c>
      <c r="E58" s="12">
        <v>44530</v>
      </c>
      <c r="F58" s="74" t="s">
        <v>58</v>
      </c>
      <c r="G58" s="12">
        <v>44534</v>
      </c>
      <c r="H58" s="75" t="s">
        <v>3965</v>
      </c>
      <c r="I58" s="15">
        <v>65</v>
      </c>
      <c r="J58" s="15">
        <v>60</v>
      </c>
      <c r="K58" s="15">
        <v>32</v>
      </c>
      <c r="L58" s="15">
        <v>8</v>
      </c>
      <c r="M58" s="79">
        <v>31.2</v>
      </c>
      <c r="N58" s="94">
        <v>31.2</v>
      </c>
      <c r="O58" s="63">
        <v>2530</v>
      </c>
      <c r="P58" s="64">
        <f>Table224578910112345678910111213141516171819202122232425262728293031323334382444546474849505152536263646566676869703456789101112131415161718192021[[#This Row],[PEMBULATAN]]*O58</f>
        <v>78936</v>
      </c>
    </row>
    <row r="59" spans="1:16" ht="26.25" customHeight="1" x14ac:dyDescent="0.2">
      <c r="A59" s="13"/>
      <c r="B59" s="73"/>
      <c r="C59" s="71" t="s">
        <v>3931</v>
      </c>
      <c r="D59" s="76" t="s">
        <v>56</v>
      </c>
      <c r="E59" s="12">
        <v>44530</v>
      </c>
      <c r="F59" s="74" t="s">
        <v>58</v>
      </c>
      <c r="G59" s="12">
        <v>44534</v>
      </c>
      <c r="H59" s="75" t="s">
        <v>3965</v>
      </c>
      <c r="I59" s="15">
        <v>87</v>
      </c>
      <c r="J59" s="15">
        <v>58</v>
      </c>
      <c r="K59" s="15">
        <v>36</v>
      </c>
      <c r="L59" s="15">
        <v>16</v>
      </c>
      <c r="M59" s="79">
        <v>45.414000000000001</v>
      </c>
      <c r="N59" s="94">
        <v>46</v>
      </c>
      <c r="O59" s="63">
        <v>2530</v>
      </c>
      <c r="P59" s="64">
        <f>Table224578910112345678910111213141516171819202122232425262728293031323334382444546474849505152536263646566676869703456789101112131415161718192021[[#This Row],[PEMBULATAN]]*O59</f>
        <v>116380</v>
      </c>
    </row>
    <row r="60" spans="1:16" ht="26.25" customHeight="1" x14ac:dyDescent="0.2">
      <c r="A60" s="13"/>
      <c r="B60" s="73"/>
      <c r="C60" s="71" t="s">
        <v>3932</v>
      </c>
      <c r="D60" s="76" t="s">
        <v>56</v>
      </c>
      <c r="E60" s="12">
        <v>44530</v>
      </c>
      <c r="F60" s="74" t="s">
        <v>58</v>
      </c>
      <c r="G60" s="12">
        <v>44534</v>
      </c>
      <c r="H60" s="75" t="s">
        <v>3965</v>
      </c>
      <c r="I60" s="15">
        <v>65</v>
      </c>
      <c r="J60" s="15">
        <v>49</v>
      </c>
      <c r="K60" s="15">
        <v>32</v>
      </c>
      <c r="L60" s="15">
        <v>7</v>
      </c>
      <c r="M60" s="79">
        <v>25.48</v>
      </c>
      <c r="N60" s="94">
        <v>26</v>
      </c>
      <c r="O60" s="63">
        <v>2530</v>
      </c>
      <c r="P60" s="64">
        <f>Table224578910112345678910111213141516171819202122232425262728293031323334382444546474849505152536263646566676869703456789101112131415161718192021[[#This Row],[PEMBULATAN]]*O60</f>
        <v>65780</v>
      </c>
    </row>
    <row r="61" spans="1:16" ht="26.25" customHeight="1" x14ac:dyDescent="0.2">
      <c r="A61" s="13"/>
      <c r="B61" s="73"/>
      <c r="C61" s="71" t="s">
        <v>3933</v>
      </c>
      <c r="D61" s="76" t="s">
        <v>56</v>
      </c>
      <c r="E61" s="12">
        <v>44530</v>
      </c>
      <c r="F61" s="74" t="s">
        <v>58</v>
      </c>
      <c r="G61" s="12">
        <v>44534</v>
      </c>
      <c r="H61" s="75" t="s">
        <v>3965</v>
      </c>
      <c r="I61" s="15">
        <v>87</v>
      </c>
      <c r="J61" s="15">
        <v>53</v>
      </c>
      <c r="K61" s="15">
        <v>32</v>
      </c>
      <c r="L61" s="15">
        <v>10</v>
      </c>
      <c r="M61" s="79">
        <v>36.887999999999998</v>
      </c>
      <c r="N61" s="94">
        <v>36.887999999999998</v>
      </c>
      <c r="O61" s="63">
        <v>2530</v>
      </c>
      <c r="P61" s="64">
        <f>Table224578910112345678910111213141516171819202122232425262728293031323334382444546474849505152536263646566676869703456789101112131415161718192021[[#This Row],[PEMBULATAN]]*O61</f>
        <v>93326.64</v>
      </c>
    </row>
    <row r="62" spans="1:16" ht="26.25" customHeight="1" x14ac:dyDescent="0.2">
      <c r="A62" s="13"/>
      <c r="B62" s="73"/>
      <c r="C62" s="71" t="s">
        <v>3934</v>
      </c>
      <c r="D62" s="76" t="s">
        <v>56</v>
      </c>
      <c r="E62" s="12">
        <v>44530</v>
      </c>
      <c r="F62" s="74" t="s">
        <v>58</v>
      </c>
      <c r="G62" s="12">
        <v>44534</v>
      </c>
      <c r="H62" s="75" t="s">
        <v>3965</v>
      </c>
      <c r="I62" s="15">
        <v>60</v>
      </c>
      <c r="J62" s="15">
        <v>45</v>
      </c>
      <c r="K62" s="15">
        <v>22</v>
      </c>
      <c r="L62" s="15">
        <v>6</v>
      </c>
      <c r="M62" s="79">
        <v>14.85</v>
      </c>
      <c r="N62" s="94">
        <v>14.85</v>
      </c>
      <c r="O62" s="63">
        <v>2530</v>
      </c>
      <c r="P62" s="64">
        <f>Table224578910112345678910111213141516171819202122232425262728293031323334382444546474849505152536263646566676869703456789101112131415161718192021[[#This Row],[PEMBULATAN]]*O62</f>
        <v>37570.5</v>
      </c>
    </row>
    <row r="63" spans="1:16" ht="26.25" customHeight="1" x14ac:dyDescent="0.2">
      <c r="A63" s="13"/>
      <c r="B63" s="73"/>
      <c r="C63" s="71" t="s">
        <v>3935</v>
      </c>
      <c r="D63" s="76" t="s">
        <v>56</v>
      </c>
      <c r="E63" s="12">
        <v>44530</v>
      </c>
      <c r="F63" s="74" t="s">
        <v>58</v>
      </c>
      <c r="G63" s="12">
        <v>44534</v>
      </c>
      <c r="H63" s="75" t="s">
        <v>3965</v>
      </c>
      <c r="I63" s="15">
        <v>89</v>
      </c>
      <c r="J63" s="15">
        <v>57</v>
      </c>
      <c r="K63" s="15">
        <v>32</v>
      </c>
      <c r="L63" s="15">
        <v>24</v>
      </c>
      <c r="M63" s="79">
        <v>40.584000000000003</v>
      </c>
      <c r="N63" s="94">
        <v>40.584000000000003</v>
      </c>
      <c r="O63" s="63">
        <v>2530</v>
      </c>
      <c r="P63" s="64">
        <f>Table224578910112345678910111213141516171819202122232425262728293031323334382444546474849505152536263646566676869703456789101112131415161718192021[[#This Row],[PEMBULATAN]]*O63</f>
        <v>102677.52</v>
      </c>
    </row>
    <row r="64" spans="1:16" ht="26.25" customHeight="1" x14ac:dyDescent="0.2">
      <c r="A64" s="13"/>
      <c r="B64" s="73"/>
      <c r="C64" s="71" t="s">
        <v>3936</v>
      </c>
      <c r="D64" s="76" t="s">
        <v>56</v>
      </c>
      <c r="E64" s="12">
        <v>44530</v>
      </c>
      <c r="F64" s="74" t="s">
        <v>58</v>
      </c>
      <c r="G64" s="12">
        <v>44534</v>
      </c>
      <c r="H64" s="75" t="s">
        <v>3965</v>
      </c>
      <c r="I64" s="15">
        <v>67</v>
      </c>
      <c r="J64" s="15">
        <v>56</v>
      </c>
      <c r="K64" s="15">
        <v>34</v>
      </c>
      <c r="L64" s="15">
        <v>7</v>
      </c>
      <c r="M64" s="79">
        <v>31.891999999999999</v>
      </c>
      <c r="N64" s="94">
        <v>31.891999999999999</v>
      </c>
      <c r="O64" s="63">
        <v>2530</v>
      </c>
      <c r="P64" s="64">
        <f>Table224578910112345678910111213141516171819202122232425262728293031323334382444546474849505152536263646566676869703456789101112131415161718192021[[#This Row],[PEMBULATAN]]*O64</f>
        <v>80686.759999999995</v>
      </c>
    </row>
    <row r="65" spans="1:16" ht="26.25" customHeight="1" x14ac:dyDescent="0.2">
      <c r="A65" s="13"/>
      <c r="B65" s="96"/>
      <c r="C65" s="71" t="s">
        <v>3937</v>
      </c>
      <c r="D65" s="76" t="s">
        <v>56</v>
      </c>
      <c r="E65" s="12">
        <v>44530</v>
      </c>
      <c r="F65" s="74" t="s">
        <v>58</v>
      </c>
      <c r="G65" s="12">
        <v>44534</v>
      </c>
      <c r="H65" s="75" t="s">
        <v>3965</v>
      </c>
      <c r="I65" s="15">
        <v>81</v>
      </c>
      <c r="J65" s="15">
        <v>65</v>
      </c>
      <c r="K65" s="15">
        <v>32</v>
      </c>
      <c r="L65" s="15">
        <v>15</v>
      </c>
      <c r="M65" s="79">
        <v>42.12</v>
      </c>
      <c r="N65" s="94">
        <v>42.12</v>
      </c>
      <c r="O65" s="63">
        <v>2530</v>
      </c>
      <c r="P65" s="64">
        <f>Table224578910112345678910111213141516171819202122232425262728293031323334382444546474849505152536263646566676869703456789101112131415161718192021[[#This Row],[PEMBULATAN]]*O65</f>
        <v>106563.59999999999</v>
      </c>
    </row>
    <row r="66" spans="1:16" ht="26.25" customHeight="1" x14ac:dyDescent="0.2">
      <c r="A66" s="13"/>
      <c r="B66" s="73" t="s">
        <v>3938</v>
      </c>
      <c r="C66" s="71" t="s">
        <v>3939</v>
      </c>
      <c r="D66" s="76" t="s">
        <v>56</v>
      </c>
      <c r="E66" s="12">
        <v>44530</v>
      </c>
      <c r="F66" s="74" t="s">
        <v>58</v>
      </c>
      <c r="G66" s="12">
        <v>44534</v>
      </c>
      <c r="H66" s="75" t="s">
        <v>3965</v>
      </c>
      <c r="I66" s="15">
        <v>69</v>
      </c>
      <c r="J66" s="15">
        <v>20</v>
      </c>
      <c r="K66" s="15">
        <v>20</v>
      </c>
      <c r="L66" s="15">
        <v>2</v>
      </c>
      <c r="M66" s="79">
        <v>6.9</v>
      </c>
      <c r="N66" s="94">
        <v>6.9</v>
      </c>
      <c r="O66" s="63">
        <v>2530</v>
      </c>
      <c r="P66" s="64">
        <f>Table224578910112345678910111213141516171819202122232425262728293031323334382444546474849505152536263646566676869703456789101112131415161718192021[[#This Row],[PEMBULATAN]]*O66</f>
        <v>17457</v>
      </c>
    </row>
    <row r="67" spans="1:16" ht="26.25" customHeight="1" x14ac:dyDescent="0.2">
      <c r="A67" s="13"/>
      <c r="B67" s="73"/>
      <c r="C67" s="71" t="s">
        <v>3940</v>
      </c>
      <c r="D67" s="76" t="s">
        <v>56</v>
      </c>
      <c r="E67" s="12">
        <v>44530</v>
      </c>
      <c r="F67" s="74" t="s">
        <v>58</v>
      </c>
      <c r="G67" s="12">
        <v>44534</v>
      </c>
      <c r="H67" s="75" t="s">
        <v>3965</v>
      </c>
      <c r="I67" s="15">
        <v>100</v>
      </c>
      <c r="J67" s="15">
        <v>11</v>
      </c>
      <c r="K67" s="15">
        <v>11</v>
      </c>
      <c r="L67" s="15">
        <v>1</v>
      </c>
      <c r="M67" s="79">
        <v>3.0249999999999999</v>
      </c>
      <c r="N67" s="94">
        <v>3.0249999999999999</v>
      </c>
      <c r="O67" s="63">
        <v>2530</v>
      </c>
      <c r="P67" s="64">
        <f>Table224578910112345678910111213141516171819202122232425262728293031323334382444546474849505152536263646566676869703456789101112131415161718192021[[#This Row],[PEMBULATAN]]*O67</f>
        <v>7653.25</v>
      </c>
    </row>
    <row r="68" spans="1:16" ht="26.25" customHeight="1" x14ac:dyDescent="0.2">
      <c r="A68" s="13"/>
      <c r="B68" s="73"/>
      <c r="C68" s="71" t="s">
        <v>3941</v>
      </c>
      <c r="D68" s="76" t="s">
        <v>56</v>
      </c>
      <c r="E68" s="12">
        <v>44530</v>
      </c>
      <c r="F68" s="74" t="s">
        <v>58</v>
      </c>
      <c r="G68" s="12">
        <v>44534</v>
      </c>
      <c r="H68" s="75" t="s">
        <v>3965</v>
      </c>
      <c r="I68" s="15">
        <v>64</v>
      </c>
      <c r="J68" s="15">
        <v>57</v>
      </c>
      <c r="K68" s="15">
        <v>45</v>
      </c>
      <c r="L68" s="15">
        <v>28</v>
      </c>
      <c r="M68" s="79">
        <v>41.04</v>
      </c>
      <c r="N68" s="94">
        <v>41.04</v>
      </c>
      <c r="O68" s="63">
        <v>2530</v>
      </c>
      <c r="P68" s="64">
        <f>Table224578910112345678910111213141516171819202122232425262728293031323334382444546474849505152536263646566676869703456789101112131415161718192021[[#This Row],[PEMBULATAN]]*O68</f>
        <v>103831.2</v>
      </c>
    </row>
    <row r="69" spans="1:16" ht="26.25" customHeight="1" x14ac:dyDescent="0.2">
      <c r="A69" s="13"/>
      <c r="B69" s="73"/>
      <c r="C69" s="71" t="s">
        <v>3942</v>
      </c>
      <c r="D69" s="76" t="s">
        <v>56</v>
      </c>
      <c r="E69" s="12">
        <v>44530</v>
      </c>
      <c r="F69" s="74" t="s">
        <v>58</v>
      </c>
      <c r="G69" s="12">
        <v>44534</v>
      </c>
      <c r="H69" s="75" t="s">
        <v>3965</v>
      </c>
      <c r="I69" s="15">
        <v>72</v>
      </c>
      <c r="J69" s="15">
        <v>60</v>
      </c>
      <c r="K69" s="15">
        <v>26</v>
      </c>
      <c r="L69" s="15">
        <v>13</v>
      </c>
      <c r="M69" s="79">
        <v>28.08</v>
      </c>
      <c r="N69" s="94">
        <v>28.08</v>
      </c>
      <c r="O69" s="63">
        <v>2530</v>
      </c>
      <c r="P69" s="64">
        <f>Table224578910112345678910111213141516171819202122232425262728293031323334382444546474849505152536263646566676869703456789101112131415161718192021[[#This Row],[PEMBULATAN]]*O69</f>
        <v>71042.399999999994</v>
      </c>
    </row>
    <row r="70" spans="1:16" ht="26.25" customHeight="1" x14ac:dyDescent="0.2">
      <c r="A70" s="13"/>
      <c r="B70" s="73"/>
      <c r="C70" s="71" t="s">
        <v>3943</v>
      </c>
      <c r="D70" s="76" t="s">
        <v>56</v>
      </c>
      <c r="E70" s="12">
        <v>44530</v>
      </c>
      <c r="F70" s="74" t="s">
        <v>58</v>
      </c>
      <c r="G70" s="12">
        <v>44534</v>
      </c>
      <c r="H70" s="75" t="s">
        <v>3965</v>
      </c>
      <c r="I70" s="15">
        <v>96</v>
      </c>
      <c r="J70" s="15">
        <v>56</v>
      </c>
      <c r="K70" s="15">
        <v>22</v>
      </c>
      <c r="L70" s="15">
        <v>12</v>
      </c>
      <c r="M70" s="79">
        <v>29.568000000000001</v>
      </c>
      <c r="N70" s="94">
        <v>29.568000000000001</v>
      </c>
      <c r="O70" s="63">
        <v>2530</v>
      </c>
      <c r="P70" s="64">
        <f>Table224578910112345678910111213141516171819202122232425262728293031323334382444546474849505152536263646566676869703456789101112131415161718192021[[#This Row],[PEMBULATAN]]*O70</f>
        <v>74807.040000000008</v>
      </c>
    </row>
    <row r="71" spans="1:16" ht="26.25" customHeight="1" x14ac:dyDescent="0.2">
      <c r="A71" s="13"/>
      <c r="B71" s="73"/>
      <c r="C71" s="71" t="s">
        <v>3944</v>
      </c>
      <c r="D71" s="76" t="s">
        <v>56</v>
      </c>
      <c r="E71" s="12">
        <v>44530</v>
      </c>
      <c r="F71" s="74" t="s">
        <v>58</v>
      </c>
      <c r="G71" s="12">
        <v>44534</v>
      </c>
      <c r="H71" s="75" t="s">
        <v>3965</v>
      </c>
      <c r="I71" s="15">
        <v>120</v>
      </c>
      <c r="J71" s="15">
        <v>30</v>
      </c>
      <c r="K71" s="15">
        <v>15</v>
      </c>
      <c r="L71" s="15">
        <v>4</v>
      </c>
      <c r="M71" s="79">
        <v>13.5</v>
      </c>
      <c r="N71" s="94">
        <v>15</v>
      </c>
      <c r="O71" s="63">
        <v>2530</v>
      </c>
      <c r="P71" s="64">
        <f>Table224578910112345678910111213141516171819202122232425262728293031323334382444546474849505152536263646566676869703456789101112131415161718192021[[#This Row],[PEMBULATAN]]*O71</f>
        <v>37950</v>
      </c>
    </row>
    <row r="72" spans="1:16" ht="26.25" customHeight="1" x14ac:dyDescent="0.2">
      <c r="A72" s="13"/>
      <c r="B72" s="73"/>
      <c r="C72" s="71" t="s">
        <v>3945</v>
      </c>
      <c r="D72" s="76" t="s">
        <v>56</v>
      </c>
      <c r="E72" s="12">
        <v>44530</v>
      </c>
      <c r="F72" s="74" t="s">
        <v>58</v>
      </c>
      <c r="G72" s="12">
        <v>44534</v>
      </c>
      <c r="H72" s="75" t="s">
        <v>3965</v>
      </c>
      <c r="I72" s="15">
        <v>70</v>
      </c>
      <c r="J72" s="15">
        <v>40</v>
      </c>
      <c r="K72" s="15">
        <v>13</v>
      </c>
      <c r="L72" s="15">
        <v>2</v>
      </c>
      <c r="M72" s="79">
        <v>9.1</v>
      </c>
      <c r="N72" s="94">
        <v>9.1</v>
      </c>
      <c r="O72" s="63">
        <v>2530</v>
      </c>
      <c r="P72" s="64">
        <f>Table224578910112345678910111213141516171819202122232425262728293031323334382444546474849505152536263646566676869703456789101112131415161718192021[[#This Row],[PEMBULATAN]]*O72</f>
        <v>23023</v>
      </c>
    </row>
    <row r="73" spans="1:16" ht="26.25" customHeight="1" x14ac:dyDescent="0.2">
      <c r="A73" s="13"/>
      <c r="B73" s="73"/>
      <c r="C73" s="71" t="s">
        <v>3946</v>
      </c>
      <c r="D73" s="76" t="s">
        <v>56</v>
      </c>
      <c r="E73" s="12">
        <v>44530</v>
      </c>
      <c r="F73" s="74" t="s">
        <v>58</v>
      </c>
      <c r="G73" s="12">
        <v>44534</v>
      </c>
      <c r="H73" s="75" t="s">
        <v>3965</v>
      </c>
      <c r="I73" s="15">
        <v>101</v>
      </c>
      <c r="J73" s="15">
        <v>60</v>
      </c>
      <c r="K73" s="15">
        <v>21</v>
      </c>
      <c r="L73" s="15">
        <v>3</v>
      </c>
      <c r="M73" s="79">
        <v>31.815000000000001</v>
      </c>
      <c r="N73" s="94">
        <v>31.815000000000001</v>
      </c>
      <c r="O73" s="63">
        <v>2530</v>
      </c>
      <c r="P73" s="64">
        <f>Table224578910112345678910111213141516171819202122232425262728293031323334382444546474849505152536263646566676869703456789101112131415161718192021[[#This Row],[PEMBULATAN]]*O73</f>
        <v>80491.95</v>
      </c>
    </row>
    <row r="74" spans="1:16" ht="26.25" customHeight="1" x14ac:dyDescent="0.2">
      <c r="A74" s="13"/>
      <c r="B74" s="73"/>
      <c r="C74" s="71" t="s">
        <v>3947</v>
      </c>
      <c r="D74" s="76" t="s">
        <v>56</v>
      </c>
      <c r="E74" s="12">
        <v>44530</v>
      </c>
      <c r="F74" s="74" t="s">
        <v>58</v>
      </c>
      <c r="G74" s="12">
        <v>44534</v>
      </c>
      <c r="H74" s="75" t="s">
        <v>3965</v>
      </c>
      <c r="I74" s="15">
        <v>40</v>
      </c>
      <c r="J74" s="15">
        <v>39</v>
      </c>
      <c r="K74" s="15">
        <v>15</v>
      </c>
      <c r="L74" s="15">
        <v>4</v>
      </c>
      <c r="M74" s="79">
        <v>5.85</v>
      </c>
      <c r="N74" s="94">
        <v>5.85</v>
      </c>
      <c r="O74" s="63">
        <v>2530</v>
      </c>
      <c r="P74" s="64">
        <f>Table224578910112345678910111213141516171819202122232425262728293031323334382444546474849505152536263646566676869703456789101112131415161718192021[[#This Row],[PEMBULATAN]]*O74</f>
        <v>14800.5</v>
      </c>
    </row>
    <row r="75" spans="1:16" ht="26.25" customHeight="1" x14ac:dyDescent="0.2">
      <c r="A75" s="13"/>
      <c r="B75" s="96"/>
      <c r="C75" s="71" t="s">
        <v>3948</v>
      </c>
      <c r="D75" s="76" t="s">
        <v>56</v>
      </c>
      <c r="E75" s="12">
        <v>44530</v>
      </c>
      <c r="F75" s="74" t="s">
        <v>58</v>
      </c>
      <c r="G75" s="12">
        <v>44534</v>
      </c>
      <c r="H75" s="75" t="s">
        <v>3965</v>
      </c>
      <c r="I75" s="15">
        <v>40</v>
      </c>
      <c r="J75" s="15">
        <v>32</v>
      </c>
      <c r="K75" s="15">
        <v>32</v>
      </c>
      <c r="L75" s="15">
        <v>4</v>
      </c>
      <c r="M75" s="79">
        <v>10.24</v>
      </c>
      <c r="N75" s="94">
        <v>10.24</v>
      </c>
      <c r="O75" s="63">
        <v>2530</v>
      </c>
      <c r="P75" s="64">
        <f>Table224578910112345678910111213141516171819202122232425262728293031323334382444546474849505152536263646566676869703456789101112131415161718192021[[#This Row],[PEMBULATAN]]*O75</f>
        <v>25907.200000000001</v>
      </c>
    </row>
    <row r="76" spans="1:16" ht="26.25" customHeight="1" x14ac:dyDescent="0.2">
      <c r="A76" s="13"/>
      <c r="B76" s="73" t="s">
        <v>3949</v>
      </c>
      <c r="C76" s="71" t="s">
        <v>3950</v>
      </c>
      <c r="D76" s="76" t="s">
        <v>56</v>
      </c>
      <c r="E76" s="12">
        <v>44530</v>
      </c>
      <c r="F76" s="74" t="s">
        <v>58</v>
      </c>
      <c r="G76" s="12">
        <v>44534</v>
      </c>
      <c r="H76" s="75" t="s">
        <v>3965</v>
      </c>
      <c r="I76" s="15">
        <v>82</v>
      </c>
      <c r="J76" s="15">
        <v>53</v>
      </c>
      <c r="K76" s="15">
        <v>44</v>
      </c>
      <c r="L76" s="15">
        <v>10</v>
      </c>
      <c r="M76" s="79">
        <v>47.805999999999997</v>
      </c>
      <c r="N76" s="94">
        <v>47.805999999999997</v>
      </c>
      <c r="O76" s="63">
        <v>2530</v>
      </c>
      <c r="P76" s="64">
        <f>Table224578910112345678910111213141516171819202122232425262728293031323334382444546474849505152536263646566676869703456789101112131415161718192021[[#This Row],[PEMBULATAN]]*O76</f>
        <v>120949.18</v>
      </c>
    </row>
    <row r="77" spans="1:16" ht="26.25" customHeight="1" x14ac:dyDescent="0.2">
      <c r="A77" s="13"/>
      <c r="B77" s="73"/>
      <c r="C77" s="71" t="s">
        <v>3951</v>
      </c>
      <c r="D77" s="76" t="s">
        <v>56</v>
      </c>
      <c r="E77" s="12">
        <v>44530</v>
      </c>
      <c r="F77" s="74" t="s">
        <v>58</v>
      </c>
      <c r="G77" s="12">
        <v>44534</v>
      </c>
      <c r="H77" s="75" t="s">
        <v>3965</v>
      </c>
      <c r="I77" s="15">
        <v>60</v>
      </c>
      <c r="J77" s="15">
        <v>50</v>
      </c>
      <c r="K77" s="15">
        <v>21</v>
      </c>
      <c r="L77" s="15">
        <v>6</v>
      </c>
      <c r="M77" s="79">
        <v>15.75</v>
      </c>
      <c r="N77" s="94">
        <v>15.75</v>
      </c>
      <c r="O77" s="63">
        <v>2530</v>
      </c>
      <c r="P77" s="64">
        <f>Table224578910112345678910111213141516171819202122232425262728293031323334382444546474849505152536263646566676869703456789101112131415161718192021[[#This Row],[PEMBULATAN]]*O77</f>
        <v>39847.5</v>
      </c>
    </row>
    <row r="78" spans="1:16" ht="26.25" customHeight="1" x14ac:dyDescent="0.2">
      <c r="A78" s="13"/>
      <c r="B78" s="73"/>
      <c r="C78" s="71" t="s">
        <v>3952</v>
      </c>
      <c r="D78" s="76" t="s">
        <v>56</v>
      </c>
      <c r="E78" s="12">
        <v>44530</v>
      </c>
      <c r="F78" s="74" t="s">
        <v>58</v>
      </c>
      <c r="G78" s="12">
        <v>44534</v>
      </c>
      <c r="H78" s="75" t="s">
        <v>3965</v>
      </c>
      <c r="I78" s="15">
        <v>71</v>
      </c>
      <c r="J78" s="15">
        <v>62</v>
      </c>
      <c r="K78" s="15">
        <v>31</v>
      </c>
      <c r="L78" s="15">
        <v>12</v>
      </c>
      <c r="M78" s="79">
        <v>34.115499999999997</v>
      </c>
      <c r="N78" s="94">
        <v>34.115499999999997</v>
      </c>
      <c r="O78" s="63">
        <v>2530</v>
      </c>
      <c r="P78" s="64">
        <f>Table224578910112345678910111213141516171819202122232425262728293031323334382444546474849505152536263646566676869703456789101112131415161718192021[[#This Row],[PEMBULATAN]]*O78</f>
        <v>86312.214999999997</v>
      </c>
    </row>
    <row r="79" spans="1:16" ht="26.25" customHeight="1" x14ac:dyDescent="0.2">
      <c r="A79" s="13"/>
      <c r="B79" s="73"/>
      <c r="C79" s="71" t="s">
        <v>3953</v>
      </c>
      <c r="D79" s="76" t="s">
        <v>56</v>
      </c>
      <c r="E79" s="12">
        <v>44530</v>
      </c>
      <c r="F79" s="74" t="s">
        <v>58</v>
      </c>
      <c r="G79" s="12">
        <v>44534</v>
      </c>
      <c r="H79" s="75" t="s">
        <v>3965</v>
      </c>
      <c r="I79" s="15">
        <v>100</v>
      </c>
      <c r="J79" s="15">
        <v>60</v>
      </c>
      <c r="K79" s="15">
        <v>33</v>
      </c>
      <c r="L79" s="15">
        <v>19</v>
      </c>
      <c r="M79" s="79">
        <v>49.5</v>
      </c>
      <c r="N79" s="94">
        <v>51</v>
      </c>
      <c r="O79" s="63">
        <v>2530</v>
      </c>
      <c r="P79" s="64">
        <f>Table224578910112345678910111213141516171819202122232425262728293031323334382444546474849505152536263646566676869703456789101112131415161718192021[[#This Row],[PEMBULATAN]]*O79</f>
        <v>129030</v>
      </c>
    </row>
    <row r="80" spans="1:16" ht="26.25" customHeight="1" x14ac:dyDescent="0.2">
      <c r="A80" s="13"/>
      <c r="B80" s="73"/>
      <c r="C80" s="71" t="s">
        <v>3954</v>
      </c>
      <c r="D80" s="76" t="s">
        <v>56</v>
      </c>
      <c r="E80" s="12">
        <v>44530</v>
      </c>
      <c r="F80" s="74" t="s">
        <v>58</v>
      </c>
      <c r="G80" s="12">
        <v>44534</v>
      </c>
      <c r="H80" s="75" t="s">
        <v>3965</v>
      </c>
      <c r="I80" s="15">
        <v>76</v>
      </c>
      <c r="J80" s="15">
        <v>60</v>
      </c>
      <c r="K80" s="15">
        <v>40</v>
      </c>
      <c r="L80" s="15">
        <v>13</v>
      </c>
      <c r="M80" s="79">
        <v>45.6</v>
      </c>
      <c r="N80" s="94">
        <v>45.6</v>
      </c>
      <c r="O80" s="63">
        <v>2530</v>
      </c>
      <c r="P80" s="64">
        <f>Table224578910112345678910111213141516171819202122232425262728293031323334382444546474849505152536263646566676869703456789101112131415161718192021[[#This Row],[PEMBULATAN]]*O80</f>
        <v>115368</v>
      </c>
    </row>
    <row r="81" spans="1:16" ht="26.25" customHeight="1" x14ac:dyDescent="0.2">
      <c r="A81" s="13"/>
      <c r="B81" s="73"/>
      <c r="C81" s="71" t="s">
        <v>3955</v>
      </c>
      <c r="D81" s="76" t="s">
        <v>56</v>
      </c>
      <c r="E81" s="12">
        <v>44530</v>
      </c>
      <c r="F81" s="74" t="s">
        <v>58</v>
      </c>
      <c r="G81" s="12">
        <v>44534</v>
      </c>
      <c r="H81" s="75" t="s">
        <v>3965</v>
      </c>
      <c r="I81" s="15">
        <v>98</v>
      </c>
      <c r="J81" s="15">
        <v>67</v>
      </c>
      <c r="K81" s="15">
        <v>41</v>
      </c>
      <c r="L81" s="15">
        <v>18</v>
      </c>
      <c r="M81" s="79">
        <v>67.301500000000004</v>
      </c>
      <c r="N81" s="94">
        <v>68</v>
      </c>
      <c r="O81" s="63">
        <v>2530</v>
      </c>
      <c r="P81" s="64">
        <f>Table224578910112345678910111213141516171819202122232425262728293031323334382444546474849505152536263646566676869703456789101112131415161718192021[[#This Row],[PEMBULATAN]]*O81</f>
        <v>172040</v>
      </c>
    </row>
    <row r="82" spans="1:16" ht="26.25" customHeight="1" x14ac:dyDescent="0.2">
      <c r="A82" s="13"/>
      <c r="B82" s="73"/>
      <c r="C82" s="71" t="s">
        <v>3956</v>
      </c>
      <c r="D82" s="76" t="s">
        <v>56</v>
      </c>
      <c r="E82" s="12">
        <v>44530</v>
      </c>
      <c r="F82" s="74" t="s">
        <v>58</v>
      </c>
      <c r="G82" s="12">
        <v>44534</v>
      </c>
      <c r="H82" s="75" t="s">
        <v>3965</v>
      </c>
      <c r="I82" s="15">
        <v>102</v>
      </c>
      <c r="J82" s="15">
        <v>65</v>
      </c>
      <c r="K82" s="15">
        <v>34</v>
      </c>
      <c r="L82" s="15">
        <v>24</v>
      </c>
      <c r="M82" s="79">
        <v>56.354999999999997</v>
      </c>
      <c r="N82" s="94">
        <v>57</v>
      </c>
      <c r="O82" s="63">
        <v>2530</v>
      </c>
      <c r="P82" s="64">
        <f>Table224578910112345678910111213141516171819202122232425262728293031323334382444546474849505152536263646566676869703456789101112131415161718192021[[#This Row],[PEMBULATAN]]*O82</f>
        <v>144210</v>
      </c>
    </row>
    <row r="83" spans="1:16" ht="26.25" customHeight="1" x14ac:dyDescent="0.2">
      <c r="A83" s="13"/>
      <c r="B83" s="73"/>
      <c r="C83" s="71" t="s">
        <v>3957</v>
      </c>
      <c r="D83" s="76" t="s">
        <v>56</v>
      </c>
      <c r="E83" s="12">
        <v>44530</v>
      </c>
      <c r="F83" s="74" t="s">
        <v>58</v>
      </c>
      <c r="G83" s="12">
        <v>44534</v>
      </c>
      <c r="H83" s="75" t="s">
        <v>3965</v>
      </c>
      <c r="I83" s="15">
        <v>84</v>
      </c>
      <c r="J83" s="15">
        <v>60</v>
      </c>
      <c r="K83" s="15">
        <v>40</v>
      </c>
      <c r="L83" s="15">
        <v>12</v>
      </c>
      <c r="M83" s="79">
        <v>50.4</v>
      </c>
      <c r="N83" s="94">
        <v>51</v>
      </c>
      <c r="O83" s="63">
        <v>2530</v>
      </c>
      <c r="P83" s="64">
        <f>Table224578910112345678910111213141516171819202122232425262728293031323334382444546474849505152536263646566676869703456789101112131415161718192021[[#This Row],[PEMBULATAN]]*O83</f>
        <v>129030</v>
      </c>
    </row>
    <row r="84" spans="1:16" ht="26.25" customHeight="1" x14ac:dyDescent="0.2">
      <c r="A84" s="13"/>
      <c r="B84" s="96"/>
      <c r="C84" s="71" t="s">
        <v>3958</v>
      </c>
      <c r="D84" s="76" t="s">
        <v>56</v>
      </c>
      <c r="E84" s="12">
        <v>44530</v>
      </c>
      <c r="F84" s="74" t="s">
        <v>58</v>
      </c>
      <c r="G84" s="12">
        <v>44534</v>
      </c>
      <c r="H84" s="75" t="s">
        <v>3965</v>
      </c>
      <c r="I84" s="15">
        <v>21</v>
      </c>
      <c r="J84" s="15">
        <v>18</v>
      </c>
      <c r="K84" s="15">
        <v>12</v>
      </c>
      <c r="L84" s="15">
        <v>1</v>
      </c>
      <c r="M84" s="79">
        <v>1.1339999999999999</v>
      </c>
      <c r="N84" s="94">
        <v>1.1339999999999999</v>
      </c>
      <c r="O84" s="63">
        <v>2530</v>
      </c>
      <c r="P84" s="64">
        <f>Table224578910112345678910111213141516171819202122232425262728293031323334382444546474849505152536263646566676869703456789101112131415161718192021[[#This Row],[PEMBULATAN]]*O84</f>
        <v>2869.0199999999995</v>
      </c>
    </row>
    <row r="85" spans="1:16" ht="26.25" customHeight="1" x14ac:dyDescent="0.2">
      <c r="A85" s="13"/>
      <c r="B85" s="73" t="s">
        <v>3959</v>
      </c>
      <c r="C85" s="71" t="s">
        <v>3960</v>
      </c>
      <c r="D85" s="76" t="s">
        <v>56</v>
      </c>
      <c r="E85" s="12">
        <v>44530</v>
      </c>
      <c r="F85" s="74" t="s">
        <v>58</v>
      </c>
      <c r="G85" s="12">
        <v>44534</v>
      </c>
      <c r="H85" s="75" t="s">
        <v>3965</v>
      </c>
      <c r="I85" s="15">
        <v>87</v>
      </c>
      <c r="J85" s="15">
        <v>62</v>
      </c>
      <c r="K85" s="15">
        <v>15</v>
      </c>
      <c r="L85" s="15">
        <v>16</v>
      </c>
      <c r="M85" s="79">
        <v>20.227499999999999</v>
      </c>
      <c r="N85" s="94">
        <v>20.227499999999999</v>
      </c>
      <c r="O85" s="63">
        <v>2530</v>
      </c>
      <c r="P85" s="64">
        <f>Table224578910112345678910111213141516171819202122232425262728293031323334382444546474849505152536263646566676869703456789101112131415161718192021[[#This Row],[PEMBULATAN]]*O85</f>
        <v>51175.574999999997</v>
      </c>
    </row>
    <row r="86" spans="1:16" ht="26.25" customHeight="1" x14ac:dyDescent="0.2">
      <c r="A86" s="13"/>
      <c r="B86" s="73"/>
      <c r="C86" s="71" t="s">
        <v>3961</v>
      </c>
      <c r="D86" s="76" t="s">
        <v>56</v>
      </c>
      <c r="E86" s="12">
        <v>44530</v>
      </c>
      <c r="F86" s="74" t="s">
        <v>58</v>
      </c>
      <c r="G86" s="12">
        <v>44534</v>
      </c>
      <c r="H86" s="75" t="s">
        <v>3965</v>
      </c>
      <c r="I86" s="15">
        <v>40</v>
      </c>
      <c r="J86" s="15">
        <v>31</v>
      </c>
      <c r="K86" s="15">
        <v>23</v>
      </c>
      <c r="L86" s="15">
        <v>12</v>
      </c>
      <c r="M86" s="79">
        <v>7.13</v>
      </c>
      <c r="N86" s="94">
        <v>12</v>
      </c>
      <c r="O86" s="63">
        <v>2530</v>
      </c>
      <c r="P86" s="64">
        <f>Table224578910112345678910111213141516171819202122232425262728293031323334382444546474849505152536263646566676869703456789101112131415161718192021[[#This Row],[PEMBULATAN]]*O86</f>
        <v>30360</v>
      </c>
    </row>
    <row r="87" spans="1:16" ht="26.25" customHeight="1" x14ac:dyDescent="0.2">
      <c r="A87" s="13"/>
      <c r="B87" s="73"/>
      <c r="C87" s="71" t="s">
        <v>3962</v>
      </c>
      <c r="D87" s="76" t="s">
        <v>56</v>
      </c>
      <c r="E87" s="12">
        <v>44530</v>
      </c>
      <c r="F87" s="74" t="s">
        <v>58</v>
      </c>
      <c r="G87" s="12">
        <v>44534</v>
      </c>
      <c r="H87" s="75" t="s">
        <v>3965</v>
      </c>
      <c r="I87" s="15">
        <v>60</v>
      </c>
      <c r="J87" s="15">
        <v>30</v>
      </c>
      <c r="K87" s="15">
        <v>21</v>
      </c>
      <c r="L87" s="15">
        <v>5</v>
      </c>
      <c r="M87" s="79">
        <v>9.4499999999999993</v>
      </c>
      <c r="N87" s="94">
        <v>10</v>
      </c>
      <c r="O87" s="63">
        <v>2530</v>
      </c>
      <c r="P87" s="64">
        <f>Table224578910112345678910111213141516171819202122232425262728293031323334382444546474849505152536263646566676869703456789101112131415161718192021[[#This Row],[PEMBULATAN]]*O87</f>
        <v>25300</v>
      </c>
    </row>
    <row r="88" spans="1:16" ht="26.25" customHeight="1" x14ac:dyDescent="0.2">
      <c r="A88" s="13"/>
      <c r="B88" s="73"/>
      <c r="C88" s="71" t="s">
        <v>3963</v>
      </c>
      <c r="D88" s="76" t="s">
        <v>56</v>
      </c>
      <c r="E88" s="12">
        <v>44530</v>
      </c>
      <c r="F88" s="74" t="s">
        <v>58</v>
      </c>
      <c r="G88" s="12">
        <v>44534</v>
      </c>
      <c r="H88" s="75" t="s">
        <v>3965</v>
      </c>
      <c r="I88" s="15">
        <v>40</v>
      </c>
      <c r="J88" s="15">
        <v>40</v>
      </c>
      <c r="K88" s="15">
        <v>20</v>
      </c>
      <c r="L88" s="15">
        <v>12</v>
      </c>
      <c r="M88" s="79">
        <v>8</v>
      </c>
      <c r="N88" s="94">
        <v>12</v>
      </c>
      <c r="O88" s="63">
        <v>2530</v>
      </c>
      <c r="P88" s="64">
        <f>Table224578910112345678910111213141516171819202122232425262728293031323334382444546474849505152536263646566676869703456789101112131415161718192021[[#This Row],[PEMBULATAN]]*O88</f>
        <v>30360</v>
      </c>
    </row>
    <row r="89" spans="1:16" ht="26.25" customHeight="1" x14ac:dyDescent="0.2">
      <c r="A89" s="13"/>
      <c r="B89" s="73"/>
      <c r="C89" s="71" t="s">
        <v>3964</v>
      </c>
      <c r="D89" s="76" t="s">
        <v>56</v>
      </c>
      <c r="E89" s="12">
        <v>44530</v>
      </c>
      <c r="F89" s="74" t="s">
        <v>58</v>
      </c>
      <c r="G89" s="12">
        <v>44534</v>
      </c>
      <c r="H89" s="75" t="s">
        <v>3965</v>
      </c>
      <c r="I89" s="15">
        <v>44</v>
      </c>
      <c r="J89" s="15">
        <v>37</v>
      </c>
      <c r="K89" s="15">
        <v>12</v>
      </c>
      <c r="L89" s="15">
        <v>7</v>
      </c>
      <c r="M89" s="79">
        <v>4.8840000000000003</v>
      </c>
      <c r="N89" s="94">
        <v>7</v>
      </c>
      <c r="O89" s="63">
        <v>2530</v>
      </c>
      <c r="P89" s="64">
        <f>Table224578910112345678910111213141516171819202122232425262728293031323334382444546474849505152536263646566676869703456789101112131415161718192021[[#This Row],[PEMBULATAN]]*O89</f>
        <v>17710</v>
      </c>
    </row>
    <row r="90" spans="1:16" ht="22.5" customHeight="1" x14ac:dyDescent="0.2">
      <c r="A90" s="116" t="s">
        <v>30</v>
      </c>
      <c r="B90" s="117"/>
      <c r="C90" s="117"/>
      <c r="D90" s="117"/>
      <c r="E90" s="117"/>
      <c r="F90" s="117"/>
      <c r="G90" s="117"/>
      <c r="H90" s="117"/>
      <c r="I90" s="117"/>
      <c r="J90" s="117"/>
      <c r="K90" s="117"/>
      <c r="L90" s="118"/>
      <c r="M90" s="77">
        <f>SUBTOTAL(109,Table224578910112345678910111213141516171819202122232425262728293031323334382444546474849505152536263646566676869703456789101112131415161718192021[KG VOLUME])</f>
        <v>2091.2257500000001</v>
      </c>
      <c r="N90" s="67">
        <f>SUM(N3:N89)</f>
        <v>2117.8729999999996</v>
      </c>
      <c r="O90" s="119">
        <f>SUM(P3:P89)</f>
        <v>5358218.6900000004</v>
      </c>
      <c r="P90" s="120"/>
    </row>
    <row r="91" spans="1:16" ht="18" customHeight="1" x14ac:dyDescent="0.2">
      <c r="A91" s="84"/>
      <c r="B91" s="55" t="s">
        <v>42</v>
      </c>
      <c r="C91" s="54"/>
      <c r="D91" s="56" t="s">
        <v>43</v>
      </c>
      <c r="E91" s="84"/>
      <c r="F91" s="84"/>
      <c r="G91" s="84"/>
      <c r="H91" s="84"/>
      <c r="I91" s="84"/>
      <c r="J91" s="84"/>
      <c r="K91" s="84"/>
      <c r="L91" s="84"/>
      <c r="M91" s="85"/>
      <c r="N91" s="86" t="s">
        <v>51</v>
      </c>
      <c r="O91" s="87"/>
      <c r="P91" s="87">
        <f>O90*10%</f>
        <v>535821.86900000006</v>
      </c>
    </row>
    <row r="92" spans="1:16" ht="18" customHeight="1" thickBot="1" x14ac:dyDescent="0.25">
      <c r="A92" s="84"/>
      <c r="B92" s="55"/>
      <c r="C92" s="54"/>
      <c r="D92" s="56"/>
      <c r="E92" s="84"/>
      <c r="F92" s="84"/>
      <c r="G92" s="84"/>
      <c r="H92" s="84"/>
      <c r="I92" s="84"/>
      <c r="J92" s="84"/>
      <c r="K92" s="84"/>
      <c r="L92" s="84"/>
      <c r="M92" s="85"/>
      <c r="N92" s="88" t="s">
        <v>52</v>
      </c>
      <c r="O92" s="89"/>
      <c r="P92" s="89">
        <f>O90-P91</f>
        <v>4822396.8210000005</v>
      </c>
    </row>
    <row r="93" spans="1:16" ht="18" customHeight="1" x14ac:dyDescent="0.2">
      <c r="A93" s="10"/>
      <c r="H93" s="62"/>
      <c r="N93" s="61" t="s">
        <v>31</v>
      </c>
      <c r="P93" s="68">
        <f>P92*1%</f>
        <v>48223.968210000006</v>
      </c>
    </row>
    <row r="94" spans="1:16" ht="18" customHeight="1" thickBot="1" x14ac:dyDescent="0.25">
      <c r="A94" s="10"/>
      <c r="H94" s="62"/>
      <c r="N94" s="61" t="s">
        <v>53</v>
      </c>
      <c r="P94" s="70">
        <f>P92*2%</f>
        <v>96447.936420000013</v>
      </c>
    </row>
    <row r="95" spans="1:16" ht="18" customHeight="1" x14ac:dyDescent="0.2">
      <c r="A95" s="10"/>
      <c r="H95" s="62"/>
      <c r="N95" s="65" t="s">
        <v>32</v>
      </c>
      <c r="O95" s="66"/>
      <c r="P95" s="69">
        <f>P92+P93-P94</f>
        <v>4774172.8527899999</v>
      </c>
    </row>
    <row r="97" spans="1:16" x14ac:dyDescent="0.2">
      <c r="A97" s="10"/>
      <c r="H97" s="62"/>
      <c r="P97" s="70"/>
    </row>
    <row r="98" spans="1:16" x14ac:dyDescent="0.2">
      <c r="A98" s="10"/>
      <c r="H98" s="62"/>
      <c r="O98" s="57"/>
      <c r="P98" s="70"/>
    </row>
    <row r="99" spans="1:16" s="3" customFormat="1" x14ac:dyDescent="0.25">
      <c r="A99" s="10"/>
      <c r="B99" s="2"/>
      <c r="C99" s="2"/>
      <c r="E99" s="11"/>
      <c r="H99" s="62"/>
      <c r="N99" s="14"/>
      <c r="O99" s="14"/>
      <c r="P99" s="14"/>
    </row>
    <row r="100" spans="1:16" s="3" customFormat="1" x14ac:dyDescent="0.25">
      <c r="A100" s="10"/>
      <c r="B100" s="2"/>
      <c r="C100" s="2"/>
      <c r="E100" s="11"/>
      <c r="H100" s="62"/>
      <c r="N100" s="14"/>
      <c r="O100" s="14"/>
      <c r="P100" s="14"/>
    </row>
    <row r="101" spans="1:16" s="3" customFormat="1" x14ac:dyDescent="0.25">
      <c r="A101" s="10"/>
      <c r="B101" s="2"/>
      <c r="C101" s="2"/>
      <c r="E101" s="11"/>
      <c r="H101" s="62"/>
      <c r="N101" s="14"/>
      <c r="O101" s="14"/>
      <c r="P101" s="14"/>
    </row>
    <row r="102" spans="1:16" s="3" customFormat="1" x14ac:dyDescent="0.25">
      <c r="A102" s="10"/>
      <c r="B102" s="2"/>
      <c r="C102" s="2"/>
      <c r="E102" s="11"/>
      <c r="H102" s="62"/>
      <c r="N102" s="14"/>
      <c r="O102" s="14"/>
      <c r="P102" s="14"/>
    </row>
    <row r="103" spans="1:16" s="3" customFormat="1" x14ac:dyDescent="0.25">
      <c r="A103" s="10"/>
      <c r="B103" s="2"/>
      <c r="C103" s="2"/>
      <c r="E103" s="11"/>
      <c r="H103" s="62"/>
      <c r="N103" s="14"/>
      <c r="O103" s="14"/>
      <c r="P103" s="14"/>
    </row>
    <row r="104" spans="1:16" s="3" customFormat="1" x14ac:dyDescent="0.25">
      <c r="A104" s="10"/>
      <c r="B104" s="2"/>
      <c r="C104" s="2"/>
      <c r="E104" s="11"/>
      <c r="H104" s="62"/>
      <c r="N104" s="14"/>
      <c r="O104" s="14"/>
      <c r="P104" s="14"/>
    </row>
    <row r="105" spans="1:16" s="3" customFormat="1" x14ac:dyDescent="0.25">
      <c r="A105" s="10"/>
      <c r="B105" s="2"/>
      <c r="C105" s="2"/>
      <c r="E105" s="11"/>
      <c r="H105" s="62"/>
      <c r="N105" s="14"/>
      <c r="O105" s="14"/>
      <c r="P105" s="14"/>
    </row>
    <row r="106" spans="1:16" s="3" customFormat="1" x14ac:dyDescent="0.25">
      <c r="A106" s="10"/>
      <c r="B106" s="2"/>
      <c r="C106" s="2"/>
      <c r="E106" s="11"/>
      <c r="H106" s="62"/>
      <c r="N106" s="14"/>
      <c r="O106" s="14"/>
      <c r="P106" s="14"/>
    </row>
    <row r="107" spans="1:16" s="3" customFormat="1" x14ac:dyDescent="0.25">
      <c r="A107" s="10"/>
      <c r="B107" s="2"/>
      <c r="C107" s="2"/>
      <c r="E107" s="11"/>
      <c r="H107" s="62"/>
      <c r="N107" s="14"/>
      <c r="O107" s="14"/>
      <c r="P107" s="14"/>
    </row>
    <row r="108" spans="1:16" s="3" customFormat="1" x14ac:dyDescent="0.25">
      <c r="A108" s="10"/>
      <c r="B108" s="2"/>
      <c r="C108" s="2"/>
      <c r="E108" s="11"/>
      <c r="H108" s="62"/>
      <c r="N108" s="14"/>
      <c r="O108" s="14"/>
      <c r="P108" s="14"/>
    </row>
    <row r="109" spans="1:16" s="3" customFormat="1" x14ac:dyDescent="0.25">
      <c r="A109" s="10"/>
      <c r="B109" s="2"/>
      <c r="C109" s="2"/>
      <c r="E109" s="11"/>
      <c r="H109" s="62"/>
      <c r="N109" s="14"/>
      <c r="O109" s="14"/>
      <c r="P109" s="14"/>
    </row>
    <row r="110" spans="1:16" s="3" customFormat="1" x14ac:dyDescent="0.25">
      <c r="A110" s="10"/>
      <c r="B110" s="2"/>
      <c r="C110" s="2"/>
      <c r="E110" s="11"/>
      <c r="H110" s="62"/>
      <c r="N110" s="14"/>
      <c r="O110" s="14"/>
      <c r="P110" s="14"/>
    </row>
  </sheetData>
  <mergeCells count="2">
    <mergeCell ref="A90:L90"/>
    <mergeCell ref="O90:P90"/>
  </mergeCells>
  <conditionalFormatting sqref="B3:B89">
    <cfRule type="duplicateValues" dxfId="31" priority="100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49"/>
  <sheetViews>
    <sheetView workbookViewId="0">
      <pane xSplit="6" ySplit="2" topLeftCell="G222" activePane="bottomRight" state="frozen"/>
      <selection pane="topRight" activeCell="G1" sqref="G1"/>
      <selection pane="bottomLeft" activeCell="A3" sqref="A3"/>
      <selection pane="bottomRight" activeCell="D225" sqref="D225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1" customWidth="1"/>
    <col min="6" max="6" width="11.85546875" style="3" customWidth="1"/>
    <col min="7" max="7" width="9.5703125" style="3" customWidth="1"/>
    <col min="8" max="8" width="14.285156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8" t="s">
        <v>44</v>
      </c>
      <c r="B2" s="7" t="s">
        <v>7</v>
      </c>
      <c r="C2" s="7" t="s">
        <v>0</v>
      </c>
      <c r="D2" s="7" t="s">
        <v>1</v>
      </c>
      <c r="E2" s="59" t="s">
        <v>4</v>
      </c>
      <c r="F2" s="7" t="s">
        <v>3</v>
      </c>
      <c r="G2" s="7" t="s">
        <v>5</v>
      </c>
      <c r="H2" s="59" t="s">
        <v>2</v>
      </c>
      <c r="I2" s="7" t="s">
        <v>39</v>
      </c>
      <c r="J2" s="7" t="s">
        <v>40</v>
      </c>
      <c r="K2" s="7" t="s">
        <v>41</v>
      </c>
      <c r="L2" s="60" t="s">
        <v>45</v>
      </c>
      <c r="M2" s="60" t="s">
        <v>46</v>
      </c>
      <c r="N2" s="60" t="s">
        <v>6</v>
      </c>
      <c r="O2" s="60" t="s">
        <v>47</v>
      </c>
      <c r="P2" s="60" t="s">
        <v>48</v>
      </c>
    </row>
    <row r="3" spans="1:16" ht="26.25" customHeight="1" x14ac:dyDescent="0.2">
      <c r="A3" s="81">
        <v>403877</v>
      </c>
      <c r="B3" s="72" t="s">
        <v>480</v>
      </c>
      <c r="C3" s="8" t="s">
        <v>481</v>
      </c>
      <c r="D3" s="74" t="s">
        <v>56</v>
      </c>
      <c r="E3" s="12">
        <v>44517</v>
      </c>
      <c r="F3" s="74" t="s">
        <v>57</v>
      </c>
      <c r="G3" s="12">
        <v>44520</v>
      </c>
      <c r="H3" s="9" t="s">
        <v>4183</v>
      </c>
      <c r="I3" s="1">
        <v>60</v>
      </c>
      <c r="J3" s="1">
        <v>41</v>
      </c>
      <c r="K3" s="1">
        <v>20</v>
      </c>
      <c r="L3" s="1">
        <v>5</v>
      </c>
      <c r="M3" s="78">
        <v>12.3</v>
      </c>
      <c r="N3" s="94">
        <v>13</v>
      </c>
      <c r="O3" s="63">
        <v>2530</v>
      </c>
      <c r="P3" s="64">
        <f>Table22457891011234567891011121314151617181920212223242526272829303132333438236[[#This Row],[PEMBULATAN]]*O3</f>
        <v>32890</v>
      </c>
    </row>
    <row r="4" spans="1:16" ht="26.25" customHeight="1" x14ac:dyDescent="0.2">
      <c r="A4" s="13"/>
      <c r="B4" s="73"/>
      <c r="C4" s="71" t="s">
        <v>482</v>
      </c>
      <c r="D4" s="76" t="s">
        <v>56</v>
      </c>
      <c r="E4" s="12">
        <v>44517</v>
      </c>
      <c r="F4" s="74" t="s">
        <v>57</v>
      </c>
      <c r="G4" s="12">
        <v>44520</v>
      </c>
      <c r="H4" s="9" t="s">
        <v>4183</v>
      </c>
      <c r="I4" s="15">
        <v>37</v>
      </c>
      <c r="J4" s="15">
        <v>39</v>
      </c>
      <c r="K4" s="15">
        <v>34</v>
      </c>
      <c r="L4" s="15">
        <v>4</v>
      </c>
      <c r="M4" s="79">
        <v>12.265499999999999</v>
      </c>
      <c r="N4" s="94">
        <v>12.265499999999999</v>
      </c>
      <c r="O4" s="63">
        <v>2530</v>
      </c>
      <c r="P4" s="64">
        <f>Table22457891011234567891011121314151617181920212223242526272829303132333438236[[#This Row],[PEMBULATAN]]*O4</f>
        <v>31031.715</v>
      </c>
    </row>
    <row r="5" spans="1:16" ht="26.25" customHeight="1" x14ac:dyDescent="0.2">
      <c r="A5" s="13"/>
      <c r="B5" s="73"/>
      <c r="C5" s="71" t="s">
        <v>483</v>
      </c>
      <c r="D5" s="76" t="s">
        <v>56</v>
      </c>
      <c r="E5" s="12">
        <v>44517</v>
      </c>
      <c r="F5" s="74" t="s">
        <v>57</v>
      </c>
      <c r="G5" s="12">
        <v>44520</v>
      </c>
      <c r="H5" s="9" t="s">
        <v>4183</v>
      </c>
      <c r="I5" s="15">
        <v>60</v>
      </c>
      <c r="J5" s="15">
        <v>40</v>
      </c>
      <c r="K5" s="15">
        <v>22</v>
      </c>
      <c r="L5" s="15">
        <v>4</v>
      </c>
      <c r="M5" s="79">
        <v>13.2</v>
      </c>
      <c r="N5" s="94">
        <v>13.2</v>
      </c>
      <c r="O5" s="63">
        <v>2530</v>
      </c>
      <c r="P5" s="64">
        <f>Table22457891011234567891011121314151617181920212223242526272829303132333438236[[#This Row],[PEMBULATAN]]*O5</f>
        <v>33396</v>
      </c>
    </row>
    <row r="6" spans="1:16" ht="26.25" customHeight="1" x14ac:dyDescent="0.2">
      <c r="A6" s="13"/>
      <c r="B6" s="73"/>
      <c r="C6" s="71" t="s">
        <v>484</v>
      </c>
      <c r="D6" s="76" t="s">
        <v>56</v>
      </c>
      <c r="E6" s="12">
        <v>44517</v>
      </c>
      <c r="F6" s="74" t="s">
        <v>57</v>
      </c>
      <c r="G6" s="12">
        <v>44520</v>
      </c>
      <c r="H6" s="9" t="s">
        <v>4183</v>
      </c>
      <c r="I6" s="15">
        <v>67</v>
      </c>
      <c r="J6" s="15">
        <v>50</v>
      </c>
      <c r="K6" s="15">
        <v>6</v>
      </c>
      <c r="L6" s="15">
        <v>1</v>
      </c>
      <c r="M6" s="79">
        <v>5.0250000000000004</v>
      </c>
      <c r="N6" s="94">
        <v>5.0250000000000004</v>
      </c>
      <c r="O6" s="63">
        <v>2530</v>
      </c>
      <c r="P6" s="64">
        <f>Table22457891011234567891011121314151617181920212223242526272829303132333438236[[#This Row],[PEMBULATAN]]*O6</f>
        <v>12713.25</v>
      </c>
    </row>
    <row r="7" spans="1:16" ht="26.25" customHeight="1" x14ac:dyDescent="0.2">
      <c r="A7" s="13"/>
      <c r="B7" s="73"/>
      <c r="C7" s="71" t="s">
        <v>485</v>
      </c>
      <c r="D7" s="76" t="s">
        <v>56</v>
      </c>
      <c r="E7" s="12">
        <v>44517</v>
      </c>
      <c r="F7" s="74" t="s">
        <v>57</v>
      </c>
      <c r="G7" s="12">
        <v>44520</v>
      </c>
      <c r="H7" s="9" t="s">
        <v>4183</v>
      </c>
      <c r="I7" s="15">
        <v>87</v>
      </c>
      <c r="J7" s="15">
        <v>64</v>
      </c>
      <c r="K7" s="15">
        <v>28</v>
      </c>
      <c r="L7" s="15">
        <v>14</v>
      </c>
      <c r="M7" s="79">
        <v>38.975999999999999</v>
      </c>
      <c r="N7" s="94">
        <v>38.975999999999999</v>
      </c>
      <c r="O7" s="63">
        <v>2530</v>
      </c>
      <c r="P7" s="64">
        <f>Table22457891011234567891011121314151617181920212223242526272829303132333438236[[#This Row],[PEMBULATAN]]*O7</f>
        <v>98609.279999999999</v>
      </c>
    </row>
    <row r="8" spans="1:16" ht="26.25" customHeight="1" x14ac:dyDescent="0.2">
      <c r="A8" s="13"/>
      <c r="B8" s="73"/>
      <c r="C8" s="71" t="s">
        <v>486</v>
      </c>
      <c r="D8" s="76" t="s">
        <v>56</v>
      </c>
      <c r="E8" s="12">
        <v>44517</v>
      </c>
      <c r="F8" s="74" t="s">
        <v>57</v>
      </c>
      <c r="G8" s="12">
        <v>44520</v>
      </c>
      <c r="H8" s="9" t="s">
        <v>4183</v>
      </c>
      <c r="I8" s="15">
        <v>66</v>
      </c>
      <c r="J8" s="15">
        <v>40</v>
      </c>
      <c r="K8" s="15">
        <v>12</v>
      </c>
      <c r="L8" s="15">
        <v>2</v>
      </c>
      <c r="M8" s="79">
        <v>7.92</v>
      </c>
      <c r="N8" s="94">
        <v>7.92</v>
      </c>
      <c r="O8" s="63">
        <v>2530</v>
      </c>
      <c r="P8" s="64">
        <f>Table22457891011234567891011121314151617181920212223242526272829303132333438236[[#This Row],[PEMBULATAN]]*O8</f>
        <v>20037.599999999999</v>
      </c>
    </row>
    <row r="9" spans="1:16" ht="26.25" customHeight="1" x14ac:dyDescent="0.2">
      <c r="A9" s="13"/>
      <c r="B9" s="73"/>
      <c r="C9" s="71" t="s">
        <v>487</v>
      </c>
      <c r="D9" s="76" t="s">
        <v>56</v>
      </c>
      <c r="E9" s="12">
        <v>44517</v>
      </c>
      <c r="F9" s="74" t="s">
        <v>57</v>
      </c>
      <c r="G9" s="12">
        <v>44520</v>
      </c>
      <c r="H9" s="9" t="s">
        <v>4183</v>
      </c>
      <c r="I9" s="15">
        <v>59</v>
      </c>
      <c r="J9" s="15">
        <v>39</v>
      </c>
      <c r="K9" s="15">
        <v>20</v>
      </c>
      <c r="L9" s="15">
        <v>6</v>
      </c>
      <c r="M9" s="79">
        <v>11.505000000000001</v>
      </c>
      <c r="N9" s="94">
        <v>11.505000000000001</v>
      </c>
      <c r="O9" s="63">
        <v>2530</v>
      </c>
      <c r="P9" s="64">
        <f>Table22457891011234567891011121314151617181920212223242526272829303132333438236[[#This Row],[PEMBULATAN]]*O9</f>
        <v>29107.65</v>
      </c>
    </row>
    <row r="10" spans="1:16" ht="26.25" customHeight="1" x14ac:dyDescent="0.2">
      <c r="A10" s="13"/>
      <c r="B10" s="73"/>
      <c r="C10" s="71" t="s">
        <v>488</v>
      </c>
      <c r="D10" s="76" t="s">
        <v>56</v>
      </c>
      <c r="E10" s="12">
        <v>44517</v>
      </c>
      <c r="F10" s="74" t="s">
        <v>57</v>
      </c>
      <c r="G10" s="12">
        <v>44520</v>
      </c>
      <c r="H10" s="9" t="s">
        <v>4183</v>
      </c>
      <c r="I10" s="15">
        <v>50</v>
      </c>
      <c r="J10" s="15">
        <v>40</v>
      </c>
      <c r="K10" s="15">
        <v>10</v>
      </c>
      <c r="L10" s="15">
        <v>2</v>
      </c>
      <c r="M10" s="79">
        <v>5</v>
      </c>
      <c r="N10" s="94">
        <v>5</v>
      </c>
      <c r="O10" s="63">
        <v>2530</v>
      </c>
      <c r="P10" s="64">
        <f>Table22457891011234567891011121314151617181920212223242526272829303132333438236[[#This Row],[PEMBULATAN]]*O10</f>
        <v>12650</v>
      </c>
    </row>
    <row r="11" spans="1:16" ht="26.25" customHeight="1" x14ac:dyDescent="0.2">
      <c r="A11" s="13"/>
      <c r="B11" s="73"/>
      <c r="C11" s="71" t="s">
        <v>489</v>
      </c>
      <c r="D11" s="76" t="s">
        <v>56</v>
      </c>
      <c r="E11" s="12">
        <v>44517</v>
      </c>
      <c r="F11" s="74" t="s">
        <v>57</v>
      </c>
      <c r="G11" s="12">
        <v>44520</v>
      </c>
      <c r="H11" s="9" t="s">
        <v>4183</v>
      </c>
      <c r="I11" s="15">
        <v>33</v>
      </c>
      <c r="J11" s="15">
        <v>50</v>
      </c>
      <c r="K11" s="15">
        <v>29</v>
      </c>
      <c r="L11" s="15">
        <v>14</v>
      </c>
      <c r="M11" s="79">
        <v>11.9625</v>
      </c>
      <c r="N11" s="94">
        <v>14</v>
      </c>
      <c r="O11" s="63">
        <v>2530</v>
      </c>
      <c r="P11" s="64">
        <f>Table22457891011234567891011121314151617181920212223242526272829303132333438236[[#This Row],[PEMBULATAN]]*O11</f>
        <v>35420</v>
      </c>
    </row>
    <row r="12" spans="1:16" ht="26.25" customHeight="1" x14ac:dyDescent="0.2">
      <c r="A12" s="13"/>
      <c r="B12" s="73"/>
      <c r="C12" s="71" t="s">
        <v>490</v>
      </c>
      <c r="D12" s="76" t="s">
        <v>56</v>
      </c>
      <c r="E12" s="12">
        <v>44517</v>
      </c>
      <c r="F12" s="74" t="s">
        <v>57</v>
      </c>
      <c r="G12" s="12">
        <v>44520</v>
      </c>
      <c r="H12" s="9" t="s">
        <v>4183</v>
      </c>
      <c r="I12" s="15">
        <v>40</v>
      </c>
      <c r="J12" s="15">
        <v>35</v>
      </c>
      <c r="K12" s="15">
        <v>7</v>
      </c>
      <c r="L12" s="15">
        <v>3</v>
      </c>
      <c r="M12" s="79">
        <v>2.4500000000000002</v>
      </c>
      <c r="N12" s="94">
        <v>4</v>
      </c>
      <c r="O12" s="63">
        <v>2530</v>
      </c>
      <c r="P12" s="64">
        <f>Table22457891011234567891011121314151617181920212223242526272829303132333438236[[#This Row],[PEMBULATAN]]*O12</f>
        <v>10120</v>
      </c>
    </row>
    <row r="13" spans="1:16" ht="26.25" customHeight="1" x14ac:dyDescent="0.2">
      <c r="A13" s="13"/>
      <c r="B13" s="96"/>
      <c r="C13" s="71" t="s">
        <v>491</v>
      </c>
      <c r="D13" s="76" t="s">
        <v>56</v>
      </c>
      <c r="E13" s="12">
        <v>44517</v>
      </c>
      <c r="F13" s="74" t="s">
        <v>57</v>
      </c>
      <c r="G13" s="12">
        <v>44520</v>
      </c>
      <c r="H13" s="9" t="s">
        <v>4183</v>
      </c>
      <c r="I13" s="15">
        <v>40</v>
      </c>
      <c r="J13" s="15">
        <v>36</v>
      </c>
      <c r="K13" s="15">
        <v>28</v>
      </c>
      <c r="L13" s="15">
        <v>6</v>
      </c>
      <c r="M13" s="79">
        <v>10.08</v>
      </c>
      <c r="N13" s="94">
        <v>10.08</v>
      </c>
      <c r="O13" s="63">
        <v>2530</v>
      </c>
      <c r="P13" s="64">
        <f>Table22457891011234567891011121314151617181920212223242526272829303132333438236[[#This Row],[PEMBULATAN]]*O13</f>
        <v>25502.400000000001</v>
      </c>
    </row>
    <row r="14" spans="1:16" ht="26.25" customHeight="1" x14ac:dyDescent="0.2">
      <c r="A14" s="13"/>
      <c r="B14" s="73" t="s">
        <v>492</v>
      </c>
      <c r="C14" s="71" t="s">
        <v>493</v>
      </c>
      <c r="D14" s="76" t="s">
        <v>56</v>
      </c>
      <c r="E14" s="12">
        <v>44517</v>
      </c>
      <c r="F14" s="74" t="s">
        <v>57</v>
      </c>
      <c r="G14" s="12">
        <v>44520</v>
      </c>
      <c r="H14" s="9" t="s">
        <v>4183</v>
      </c>
      <c r="I14" s="15">
        <v>80</v>
      </c>
      <c r="J14" s="15">
        <v>52</v>
      </c>
      <c r="K14" s="15">
        <v>6</v>
      </c>
      <c r="L14" s="15">
        <v>10</v>
      </c>
      <c r="M14" s="79">
        <v>6.24</v>
      </c>
      <c r="N14" s="94">
        <v>10</v>
      </c>
      <c r="O14" s="63">
        <v>2530</v>
      </c>
      <c r="P14" s="64">
        <f>Table22457891011234567891011121314151617181920212223242526272829303132333438236[[#This Row],[PEMBULATAN]]*O14</f>
        <v>25300</v>
      </c>
    </row>
    <row r="15" spans="1:16" ht="26.25" customHeight="1" x14ac:dyDescent="0.2">
      <c r="A15" s="13"/>
      <c r="B15" s="73"/>
      <c r="C15" s="71" t="s">
        <v>494</v>
      </c>
      <c r="D15" s="76" t="s">
        <v>56</v>
      </c>
      <c r="E15" s="12">
        <v>44517</v>
      </c>
      <c r="F15" s="74" t="s">
        <v>57</v>
      </c>
      <c r="G15" s="12">
        <v>44520</v>
      </c>
      <c r="H15" s="9" t="s">
        <v>4183</v>
      </c>
      <c r="I15" s="15">
        <v>80</v>
      </c>
      <c r="J15" s="15">
        <v>52</v>
      </c>
      <c r="K15" s="15">
        <v>6</v>
      </c>
      <c r="L15" s="15">
        <v>10</v>
      </c>
      <c r="M15" s="79">
        <v>6.24</v>
      </c>
      <c r="N15" s="94">
        <v>10</v>
      </c>
      <c r="O15" s="63">
        <v>2530</v>
      </c>
      <c r="P15" s="64">
        <f>Table22457891011234567891011121314151617181920212223242526272829303132333438236[[#This Row],[PEMBULATAN]]*O15</f>
        <v>25300</v>
      </c>
    </row>
    <row r="16" spans="1:16" ht="26.25" customHeight="1" x14ac:dyDescent="0.2">
      <c r="A16" s="13"/>
      <c r="B16" s="73"/>
      <c r="C16" s="71" t="s">
        <v>495</v>
      </c>
      <c r="D16" s="76" t="s">
        <v>56</v>
      </c>
      <c r="E16" s="12">
        <v>44517</v>
      </c>
      <c r="F16" s="74" t="s">
        <v>57</v>
      </c>
      <c r="G16" s="12">
        <v>44520</v>
      </c>
      <c r="H16" s="9" t="s">
        <v>4183</v>
      </c>
      <c r="I16" s="15">
        <v>80</v>
      </c>
      <c r="J16" s="15">
        <v>52</v>
      </c>
      <c r="K16" s="15">
        <v>6</v>
      </c>
      <c r="L16" s="15">
        <v>10</v>
      </c>
      <c r="M16" s="79">
        <v>6.24</v>
      </c>
      <c r="N16" s="94">
        <v>10</v>
      </c>
      <c r="O16" s="63">
        <v>2530</v>
      </c>
      <c r="P16" s="64">
        <f>Table22457891011234567891011121314151617181920212223242526272829303132333438236[[#This Row],[PEMBULATAN]]*O16</f>
        <v>25300</v>
      </c>
    </row>
    <row r="17" spans="1:16" ht="26.25" customHeight="1" x14ac:dyDescent="0.2">
      <c r="A17" s="13"/>
      <c r="B17" s="73"/>
      <c r="C17" s="71" t="s">
        <v>496</v>
      </c>
      <c r="D17" s="76" t="s">
        <v>56</v>
      </c>
      <c r="E17" s="12">
        <v>44517</v>
      </c>
      <c r="F17" s="74" t="s">
        <v>57</v>
      </c>
      <c r="G17" s="12">
        <v>44520</v>
      </c>
      <c r="H17" s="9" t="s">
        <v>4183</v>
      </c>
      <c r="I17" s="15">
        <v>56</v>
      </c>
      <c r="J17" s="15">
        <v>40</v>
      </c>
      <c r="K17" s="15">
        <v>8</v>
      </c>
      <c r="L17" s="15">
        <v>10</v>
      </c>
      <c r="M17" s="79">
        <v>4.4800000000000004</v>
      </c>
      <c r="N17" s="94">
        <v>11</v>
      </c>
      <c r="O17" s="63">
        <v>2530</v>
      </c>
      <c r="P17" s="64">
        <f>Table22457891011234567891011121314151617181920212223242526272829303132333438236[[#This Row],[PEMBULATAN]]*O17</f>
        <v>27830</v>
      </c>
    </row>
    <row r="18" spans="1:16" ht="26.25" customHeight="1" x14ac:dyDescent="0.2">
      <c r="A18" s="13"/>
      <c r="B18" s="73"/>
      <c r="C18" s="71" t="s">
        <v>497</v>
      </c>
      <c r="D18" s="76" t="s">
        <v>56</v>
      </c>
      <c r="E18" s="12">
        <v>44517</v>
      </c>
      <c r="F18" s="74" t="s">
        <v>57</v>
      </c>
      <c r="G18" s="12">
        <v>44520</v>
      </c>
      <c r="H18" s="9" t="s">
        <v>4183</v>
      </c>
      <c r="I18" s="15">
        <v>56</v>
      </c>
      <c r="J18" s="15">
        <v>40</v>
      </c>
      <c r="K18" s="15">
        <v>8</v>
      </c>
      <c r="L18" s="15">
        <v>10</v>
      </c>
      <c r="M18" s="79">
        <v>4.4800000000000004</v>
      </c>
      <c r="N18" s="94">
        <v>11</v>
      </c>
      <c r="O18" s="63">
        <v>2530</v>
      </c>
      <c r="P18" s="64">
        <f>Table22457891011234567891011121314151617181920212223242526272829303132333438236[[#This Row],[PEMBULATAN]]*O18</f>
        <v>27830</v>
      </c>
    </row>
    <row r="19" spans="1:16" ht="26.25" customHeight="1" x14ac:dyDescent="0.2">
      <c r="A19" s="13"/>
      <c r="B19" s="73"/>
      <c r="C19" s="71" t="s">
        <v>498</v>
      </c>
      <c r="D19" s="76" t="s">
        <v>56</v>
      </c>
      <c r="E19" s="12">
        <v>44517</v>
      </c>
      <c r="F19" s="74" t="s">
        <v>57</v>
      </c>
      <c r="G19" s="12">
        <v>44520</v>
      </c>
      <c r="H19" s="9" t="s">
        <v>4183</v>
      </c>
      <c r="I19" s="15">
        <v>56</v>
      </c>
      <c r="J19" s="15">
        <v>40</v>
      </c>
      <c r="K19" s="15">
        <v>8</v>
      </c>
      <c r="L19" s="15">
        <v>10</v>
      </c>
      <c r="M19" s="79">
        <v>4.4800000000000004</v>
      </c>
      <c r="N19" s="94">
        <v>11</v>
      </c>
      <c r="O19" s="63">
        <v>2530</v>
      </c>
      <c r="P19" s="64">
        <f>Table22457891011234567891011121314151617181920212223242526272829303132333438236[[#This Row],[PEMBULATAN]]*O19</f>
        <v>27830</v>
      </c>
    </row>
    <row r="20" spans="1:16" ht="26.25" customHeight="1" x14ac:dyDescent="0.2">
      <c r="A20" s="13"/>
      <c r="B20" s="73"/>
      <c r="C20" s="71" t="s">
        <v>499</v>
      </c>
      <c r="D20" s="76" t="s">
        <v>56</v>
      </c>
      <c r="E20" s="12">
        <v>44517</v>
      </c>
      <c r="F20" s="74" t="s">
        <v>57</v>
      </c>
      <c r="G20" s="12">
        <v>44520</v>
      </c>
      <c r="H20" s="9" t="s">
        <v>4183</v>
      </c>
      <c r="I20" s="15">
        <v>56</v>
      </c>
      <c r="J20" s="15">
        <v>40</v>
      </c>
      <c r="K20" s="15">
        <v>8</v>
      </c>
      <c r="L20" s="15">
        <v>10</v>
      </c>
      <c r="M20" s="79">
        <v>4.4800000000000004</v>
      </c>
      <c r="N20" s="94">
        <v>11</v>
      </c>
      <c r="O20" s="63">
        <v>2530</v>
      </c>
      <c r="P20" s="64">
        <f>Table22457891011234567891011121314151617181920212223242526272829303132333438236[[#This Row],[PEMBULATAN]]*O20</f>
        <v>27830</v>
      </c>
    </row>
    <row r="21" spans="1:16" ht="26.25" customHeight="1" x14ac:dyDescent="0.2">
      <c r="A21" s="13"/>
      <c r="B21" s="73"/>
      <c r="C21" s="71" t="s">
        <v>500</v>
      </c>
      <c r="D21" s="76" t="s">
        <v>56</v>
      </c>
      <c r="E21" s="12">
        <v>44517</v>
      </c>
      <c r="F21" s="74" t="s">
        <v>57</v>
      </c>
      <c r="G21" s="12">
        <v>44520</v>
      </c>
      <c r="H21" s="9" t="s">
        <v>4183</v>
      </c>
      <c r="I21" s="15">
        <v>40</v>
      </c>
      <c r="J21" s="15">
        <v>27</v>
      </c>
      <c r="K21" s="15">
        <v>20</v>
      </c>
      <c r="L21" s="15">
        <v>10</v>
      </c>
      <c r="M21" s="79">
        <v>5.4</v>
      </c>
      <c r="N21" s="94">
        <v>11</v>
      </c>
      <c r="O21" s="63">
        <v>2530</v>
      </c>
      <c r="P21" s="64">
        <f>Table22457891011234567891011121314151617181920212223242526272829303132333438236[[#This Row],[PEMBULATAN]]*O21</f>
        <v>27830</v>
      </c>
    </row>
    <row r="22" spans="1:16" ht="26.25" customHeight="1" x14ac:dyDescent="0.2">
      <c r="A22" s="13"/>
      <c r="B22" s="73"/>
      <c r="C22" s="71" t="s">
        <v>501</v>
      </c>
      <c r="D22" s="76" t="s">
        <v>56</v>
      </c>
      <c r="E22" s="12">
        <v>44517</v>
      </c>
      <c r="F22" s="74" t="s">
        <v>57</v>
      </c>
      <c r="G22" s="12">
        <v>44520</v>
      </c>
      <c r="H22" s="9" t="s">
        <v>4183</v>
      </c>
      <c r="I22" s="15">
        <v>26</v>
      </c>
      <c r="J22" s="15">
        <v>20</v>
      </c>
      <c r="K22" s="15">
        <v>6</v>
      </c>
      <c r="L22" s="15">
        <v>3</v>
      </c>
      <c r="M22" s="79">
        <v>0.78</v>
      </c>
      <c r="N22" s="94">
        <v>3</v>
      </c>
      <c r="O22" s="63">
        <v>2530</v>
      </c>
      <c r="P22" s="64">
        <f>Table22457891011234567891011121314151617181920212223242526272829303132333438236[[#This Row],[PEMBULATAN]]*O22</f>
        <v>7590</v>
      </c>
    </row>
    <row r="23" spans="1:16" ht="26.25" customHeight="1" x14ac:dyDescent="0.2">
      <c r="A23" s="13"/>
      <c r="B23" s="73"/>
      <c r="C23" s="71" t="s">
        <v>502</v>
      </c>
      <c r="D23" s="76" t="s">
        <v>56</v>
      </c>
      <c r="E23" s="12">
        <v>44517</v>
      </c>
      <c r="F23" s="74" t="s">
        <v>57</v>
      </c>
      <c r="G23" s="12">
        <v>44520</v>
      </c>
      <c r="H23" s="9" t="s">
        <v>4183</v>
      </c>
      <c r="I23" s="15">
        <v>45</v>
      </c>
      <c r="J23" s="15">
        <v>37</v>
      </c>
      <c r="K23" s="15">
        <v>12</v>
      </c>
      <c r="L23" s="15">
        <v>4</v>
      </c>
      <c r="M23" s="79">
        <v>4.9950000000000001</v>
      </c>
      <c r="N23" s="94">
        <v>4.9950000000000001</v>
      </c>
      <c r="O23" s="63">
        <v>2530</v>
      </c>
      <c r="P23" s="64">
        <f>Table22457891011234567891011121314151617181920212223242526272829303132333438236[[#This Row],[PEMBULATAN]]*O23</f>
        <v>12637.35</v>
      </c>
    </row>
    <row r="24" spans="1:16" ht="26.25" customHeight="1" x14ac:dyDescent="0.2">
      <c r="A24" s="13"/>
      <c r="B24" s="73"/>
      <c r="C24" s="71" t="s">
        <v>503</v>
      </c>
      <c r="D24" s="76" t="s">
        <v>56</v>
      </c>
      <c r="E24" s="12">
        <v>44517</v>
      </c>
      <c r="F24" s="74" t="s">
        <v>57</v>
      </c>
      <c r="G24" s="12">
        <v>44520</v>
      </c>
      <c r="H24" s="9" t="s">
        <v>4183</v>
      </c>
      <c r="I24" s="15">
        <v>35</v>
      </c>
      <c r="J24" s="15">
        <v>35</v>
      </c>
      <c r="K24" s="15">
        <v>18</v>
      </c>
      <c r="L24" s="15">
        <v>12</v>
      </c>
      <c r="M24" s="79">
        <v>5.5125000000000002</v>
      </c>
      <c r="N24" s="94">
        <v>12</v>
      </c>
      <c r="O24" s="63">
        <v>2530</v>
      </c>
      <c r="P24" s="64">
        <f>Table22457891011234567891011121314151617181920212223242526272829303132333438236[[#This Row],[PEMBULATAN]]*O24</f>
        <v>30360</v>
      </c>
    </row>
    <row r="25" spans="1:16" ht="26.25" customHeight="1" x14ac:dyDescent="0.2">
      <c r="A25" s="13"/>
      <c r="B25" s="73"/>
      <c r="C25" s="71" t="s">
        <v>504</v>
      </c>
      <c r="D25" s="76" t="s">
        <v>56</v>
      </c>
      <c r="E25" s="12">
        <v>44517</v>
      </c>
      <c r="F25" s="74" t="s">
        <v>57</v>
      </c>
      <c r="G25" s="12">
        <v>44520</v>
      </c>
      <c r="H25" s="9" t="s">
        <v>4183</v>
      </c>
      <c r="I25" s="15">
        <v>44</v>
      </c>
      <c r="J25" s="15">
        <v>36</v>
      </c>
      <c r="K25" s="15">
        <v>20</v>
      </c>
      <c r="L25" s="15">
        <v>10</v>
      </c>
      <c r="M25" s="79">
        <v>7.92</v>
      </c>
      <c r="N25" s="94">
        <v>10</v>
      </c>
      <c r="O25" s="63">
        <v>2530</v>
      </c>
      <c r="P25" s="64">
        <f>Table22457891011234567891011121314151617181920212223242526272829303132333438236[[#This Row],[PEMBULATAN]]*O25</f>
        <v>25300</v>
      </c>
    </row>
    <row r="26" spans="1:16" ht="26.25" customHeight="1" x14ac:dyDescent="0.2">
      <c r="A26" s="13"/>
      <c r="B26" s="73"/>
      <c r="C26" s="71" t="s">
        <v>505</v>
      </c>
      <c r="D26" s="76" t="s">
        <v>56</v>
      </c>
      <c r="E26" s="12">
        <v>44517</v>
      </c>
      <c r="F26" s="74" t="s">
        <v>57</v>
      </c>
      <c r="G26" s="12">
        <v>44520</v>
      </c>
      <c r="H26" s="9" t="s">
        <v>4183</v>
      </c>
      <c r="I26" s="15">
        <v>43</v>
      </c>
      <c r="J26" s="15">
        <v>35</v>
      </c>
      <c r="K26" s="15">
        <v>29</v>
      </c>
      <c r="L26" s="15">
        <v>9</v>
      </c>
      <c r="M26" s="79">
        <v>10.911250000000001</v>
      </c>
      <c r="N26" s="94">
        <v>10.911250000000001</v>
      </c>
      <c r="O26" s="63">
        <v>2530</v>
      </c>
      <c r="P26" s="64">
        <f>Table22457891011234567891011121314151617181920212223242526272829303132333438236[[#This Row],[PEMBULATAN]]*O26</f>
        <v>27605.462500000001</v>
      </c>
    </row>
    <row r="27" spans="1:16" ht="26.25" customHeight="1" x14ac:dyDescent="0.2">
      <c r="A27" s="13"/>
      <c r="B27" s="73"/>
      <c r="C27" s="71" t="s">
        <v>506</v>
      </c>
      <c r="D27" s="76" t="s">
        <v>56</v>
      </c>
      <c r="E27" s="12">
        <v>44517</v>
      </c>
      <c r="F27" s="74" t="s">
        <v>57</v>
      </c>
      <c r="G27" s="12">
        <v>44520</v>
      </c>
      <c r="H27" s="9" t="s">
        <v>4183</v>
      </c>
      <c r="I27" s="15">
        <v>42</v>
      </c>
      <c r="J27" s="15">
        <v>28</v>
      </c>
      <c r="K27" s="15">
        <v>17</v>
      </c>
      <c r="L27" s="15">
        <v>6</v>
      </c>
      <c r="M27" s="79">
        <v>4.9980000000000002</v>
      </c>
      <c r="N27" s="94">
        <v>6</v>
      </c>
      <c r="O27" s="63">
        <v>2530</v>
      </c>
      <c r="P27" s="64">
        <f>Table22457891011234567891011121314151617181920212223242526272829303132333438236[[#This Row],[PEMBULATAN]]*O27</f>
        <v>15180</v>
      </c>
    </row>
    <row r="28" spans="1:16" ht="26.25" customHeight="1" x14ac:dyDescent="0.2">
      <c r="A28" s="13"/>
      <c r="B28" s="96"/>
      <c r="C28" s="71" t="s">
        <v>507</v>
      </c>
      <c r="D28" s="76" t="s">
        <v>56</v>
      </c>
      <c r="E28" s="12">
        <v>44517</v>
      </c>
      <c r="F28" s="74" t="s">
        <v>57</v>
      </c>
      <c r="G28" s="12">
        <v>44520</v>
      </c>
      <c r="H28" s="9" t="s">
        <v>4183</v>
      </c>
      <c r="I28" s="15">
        <v>46</v>
      </c>
      <c r="J28" s="15">
        <v>30</v>
      </c>
      <c r="K28" s="15">
        <v>14</v>
      </c>
      <c r="L28" s="15">
        <v>10</v>
      </c>
      <c r="M28" s="79">
        <v>4.83</v>
      </c>
      <c r="N28" s="94">
        <v>10</v>
      </c>
      <c r="O28" s="63">
        <v>2530</v>
      </c>
      <c r="P28" s="64">
        <f>Table22457891011234567891011121314151617181920212223242526272829303132333438236[[#This Row],[PEMBULATAN]]*O28</f>
        <v>25300</v>
      </c>
    </row>
    <row r="29" spans="1:16" ht="26.25" customHeight="1" x14ac:dyDescent="0.2">
      <c r="A29" s="13"/>
      <c r="B29" s="97" t="s">
        <v>508</v>
      </c>
      <c r="C29" s="71" t="s">
        <v>509</v>
      </c>
      <c r="D29" s="76" t="s">
        <v>56</v>
      </c>
      <c r="E29" s="12">
        <v>44517</v>
      </c>
      <c r="F29" s="74" t="s">
        <v>57</v>
      </c>
      <c r="G29" s="12">
        <v>44520</v>
      </c>
      <c r="H29" s="9" t="s">
        <v>4183</v>
      </c>
      <c r="I29" s="15">
        <v>909</v>
      </c>
      <c r="J29" s="15">
        <v>66</v>
      </c>
      <c r="K29" s="15">
        <v>30</v>
      </c>
      <c r="L29" s="15">
        <v>26</v>
      </c>
      <c r="M29" s="79">
        <v>449.95499999999998</v>
      </c>
      <c r="N29" s="94">
        <v>449.95499999999998</v>
      </c>
      <c r="O29" s="63">
        <v>2530</v>
      </c>
      <c r="P29" s="64">
        <f>Table22457891011234567891011121314151617181920212223242526272829303132333438236[[#This Row],[PEMBULATAN]]*O29</f>
        <v>1138386.1499999999</v>
      </c>
    </row>
    <row r="30" spans="1:16" ht="26.25" customHeight="1" x14ac:dyDescent="0.2">
      <c r="A30" s="13"/>
      <c r="B30" s="73" t="s">
        <v>510</v>
      </c>
      <c r="C30" s="71" t="s">
        <v>511</v>
      </c>
      <c r="D30" s="76" t="s">
        <v>56</v>
      </c>
      <c r="E30" s="12">
        <v>44517</v>
      </c>
      <c r="F30" s="74" t="s">
        <v>57</v>
      </c>
      <c r="G30" s="12">
        <v>44520</v>
      </c>
      <c r="H30" s="9" t="s">
        <v>4183</v>
      </c>
      <c r="I30" s="15">
        <v>64</v>
      </c>
      <c r="J30" s="15">
        <v>38</v>
      </c>
      <c r="K30" s="15">
        <v>26</v>
      </c>
      <c r="L30" s="15">
        <v>9</v>
      </c>
      <c r="M30" s="79">
        <v>15.808</v>
      </c>
      <c r="N30" s="94">
        <v>15.808</v>
      </c>
      <c r="O30" s="63">
        <v>2530</v>
      </c>
      <c r="P30" s="64">
        <f>Table22457891011234567891011121314151617181920212223242526272829303132333438236[[#This Row],[PEMBULATAN]]*O30</f>
        <v>39994.239999999998</v>
      </c>
    </row>
    <row r="31" spans="1:16" ht="26.25" customHeight="1" x14ac:dyDescent="0.2">
      <c r="A31" s="13"/>
      <c r="B31" s="73"/>
      <c r="C31" s="71" t="s">
        <v>512</v>
      </c>
      <c r="D31" s="76" t="s">
        <v>56</v>
      </c>
      <c r="E31" s="12">
        <v>44517</v>
      </c>
      <c r="F31" s="74" t="s">
        <v>57</v>
      </c>
      <c r="G31" s="12">
        <v>44520</v>
      </c>
      <c r="H31" s="9" t="s">
        <v>4183</v>
      </c>
      <c r="I31" s="15">
        <v>88</v>
      </c>
      <c r="J31" s="15">
        <v>67</v>
      </c>
      <c r="K31" s="15">
        <v>26</v>
      </c>
      <c r="L31" s="15">
        <v>14</v>
      </c>
      <c r="M31" s="79">
        <v>38.323999999999998</v>
      </c>
      <c r="N31" s="94">
        <v>39</v>
      </c>
      <c r="O31" s="63">
        <v>2530</v>
      </c>
      <c r="P31" s="64">
        <f>Table22457891011234567891011121314151617181920212223242526272829303132333438236[[#This Row],[PEMBULATAN]]*O31</f>
        <v>98670</v>
      </c>
    </row>
    <row r="32" spans="1:16" ht="26.25" customHeight="1" x14ac:dyDescent="0.2">
      <c r="A32" s="13"/>
      <c r="B32" s="73"/>
      <c r="C32" s="71" t="s">
        <v>513</v>
      </c>
      <c r="D32" s="76" t="s">
        <v>56</v>
      </c>
      <c r="E32" s="12">
        <v>44517</v>
      </c>
      <c r="F32" s="74" t="s">
        <v>57</v>
      </c>
      <c r="G32" s="12">
        <v>44520</v>
      </c>
      <c r="H32" s="9" t="s">
        <v>4183</v>
      </c>
      <c r="I32" s="15">
        <v>78</v>
      </c>
      <c r="J32" s="15">
        <v>56</v>
      </c>
      <c r="K32" s="15">
        <v>21</v>
      </c>
      <c r="L32" s="15">
        <v>8</v>
      </c>
      <c r="M32" s="79">
        <v>22.931999999999999</v>
      </c>
      <c r="N32" s="94">
        <v>22.931999999999999</v>
      </c>
      <c r="O32" s="63">
        <v>2530</v>
      </c>
      <c r="P32" s="64">
        <f>Table22457891011234567891011121314151617181920212223242526272829303132333438236[[#This Row],[PEMBULATAN]]*O32</f>
        <v>58017.96</v>
      </c>
    </row>
    <row r="33" spans="1:16" ht="26.25" customHeight="1" x14ac:dyDescent="0.2">
      <c r="A33" s="13"/>
      <c r="B33" s="73"/>
      <c r="C33" s="71" t="s">
        <v>514</v>
      </c>
      <c r="D33" s="76" t="s">
        <v>56</v>
      </c>
      <c r="E33" s="12">
        <v>44517</v>
      </c>
      <c r="F33" s="74" t="s">
        <v>57</v>
      </c>
      <c r="G33" s="12">
        <v>44520</v>
      </c>
      <c r="H33" s="9" t="s">
        <v>4183</v>
      </c>
      <c r="I33" s="15">
        <v>94</v>
      </c>
      <c r="J33" s="15">
        <v>48</v>
      </c>
      <c r="K33" s="15">
        <v>19</v>
      </c>
      <c r="L33" s="15">
        <v>9</v>
      </c>
      <c r="M33" s="79">
        <v>21.431999999999999</v>
      </c>
      <c r="N33" s="94">
        <v>22</v>
      </c>
      <c r="O33" s="63">
        <v>2530</v>
      </c>
      <c r="P33" s="64">
        <f>Table22457891011234567891011121314151617181920212223242526272829303132333438236[[#This Row],[PEMBULATAN]]*O33</f>
        <v>55660</v>
      </c>
    </row>
    <row r="34" spans="1:16" ht="26.25" customHeight="1" x14ac:dyDescent="0.2">
      <c r="A34" s="13"/>
      <c r="B34" s="73"/>
      <c r="C34" s="71" t="s">
        <v>515</v>
      </c>
      <c r="D34" s="76" t="s">
        <v>56</v>
      </c>
      <c r="E34" s="12">
        <v>44517</v>
      </c>
      <c r="F34" s="74" t="s">
        <v>57</v>
      </c>
      <c r="G34" s="12">
        <v>44520</v>
      </c>
      <c r="H34" s="9" t="s">
        <v>4183</v>
      </c>
      <c r="I34" s="15">
        <v>112</v>
      </c>
      <c r="J34" s="15">
        <v>69</v>
      </c>
      <c r="K34" s="15">
        <v>31</v>
      </c>
      <c r="L34" s="15">
        <v>20</v>
      </c>
      <c r="M34" s="79">
        <v>59.892000000000003</v>
      </c>
      <c r="N34" s="94">
        <v>59.892000000000003</v>
      </c>
      <c r="O34" s="63">
        <v>2530</v>
      </c>
      <c r="P34" s="64">
        <f>Table22457891011234567891011121314151617181920212223242526272829303132333438236[[#This Row],[PEMBULATAN]]*O34</f>
        <v>151526.76</v>
      </c>
    </row>
    <row r="35" spans="1:16" ht="26.25" customHeight="1" x14ac:dyDescent="0.2">
      <c r="A35" s="13"/>
      <c r="B35" s="73"/>
      <c r="C35" s="71" t="s">
        <v>516</v>
      </c>
      <c r="D35" s="76" t="s">
        <v>56</v>
      </c>
      <c r="E35" s="12">
        <v>44517</v>
      </c>
      <c r="F35" s="74" t="s">
        <v>57</v>
      </c>
      <c r="G35" s="12">
        <v>44520</v>
      </c>
      <c r="H35" s="9" t="s">
        <v>4183</v>
      </c>
      <c r="I35" s="15">
        <v>63</v>
      </c>
      <c r="J35" s="15">
        <v>48</v>
      </c>
      <c r="K35" s="15">
        <v>28</v>
      </c>
      <c r="L35" s="15">
        <v>8</v>
      </c>
      <c r="M35" s="79">
        <v>21.167999999999999</v>
      </c>
      <c r="N35" s="94">
        <v>21.167999999999999</v>
      </c>
      <c r="O35" s="63">
        <v>2530</v>
      </c>
      <c r="P35" s="64">
        <f>Table22457891011234567891011121314151617181920212223242526272829303132333438236[[#This Row],[PEMBULATAN]]*O35</f>
        <v>53555.040000000001</v>
      </c>
    </row>
    <row r="36" spans="1:16" ht="26.25" customHeight="1" x14ac:dyDescent="0.2">
      <c r="A36" s="13"/>
      <c r="B36" s="73"/>
      <c r="C36" s="71" t="s">
        <v>517</v>
      </c>
      <c r="D36" s="76" t="s">
        <v>56</v>
      </c>
      <c r="E36" s="12">
        <v>44517</v>
      </c>
      <c r="F36" s="74" t="s">
        <v>57</v>
      </c>
      <c r="G36" s="12">
        <v>44520</v>
      </c>
      <c r="H36" s="9" t="s">
        <v>4183</v>
      </c>
      <c r="I36" s="15">
        <v>86</v>
      </c>
      <c r="J36" s="15">
        <v>62</v>
      </c>
      <c r="K36" s="15">
        <v>24</v>
      </c>
      <c r="L36" s="15">
        <v>7</v>
      </c>
      <c r="M36" s="79">
        <v>31.992000000000001</v>
      </c>
      <c r="N36" s="94">
        <v>31.992000000000001</v>
      </c>
      <c r="O36" s="63">
        <v>2530</v>
      </c>
      <c r="P36" s="64">
        <f>Table22457891011234567891011121314151617181920212223242526272829303132333438236[[#This Row],[PEMBULATAN]]*O36</f>
        <v>80939.760000000009</v>
      </c>
    </row>
    <row r="37" spans="1:16" ht="26.25" customHeight="1" x14ac:dyDescent="0.2">
      <c r="A37" s="13"/>
      <c r="B37" s="73"/>
      <c r="C37" s="71" t="s">
        <v>518</v>
      </c>
      <c r="D37" s="76" t="s">
        <v>56</v>
      </c>
      <c r="E37" s="12">
        <v>44517</v>
      </c>
      <c r="F37" s="74" t="s">
        <v>57</v>
      </c>
      <c r="G37" s="12">
        <v>44520</v>
      </c>
      <c r="H37" s="9" t="s">
        <v>4183</v>
      </c>
      <c r="I37" s="15">
        <v>75</v>
      </c>
      <c r="J37" s="15">
        <v>62</v>
      </c>
      <c r="K37" s="15">
        <v>26</v>
      </c>
      <c r="L37" s="15">
        <v>6</v>
      </c>
      <c r="M37" s="79">
        <v>30.225000000000001</v>
      </c>
      <c r="N37" s="94">
        <v>30.225000000000001</v>
      </c>
      <c r="O37" s="63">
        <v>2530</v>
      </c>
      <c r="P37" s="64">
        <f>Table22457891011234567891011121314151617181920212223242526272829303132333438236[[#This Row],[PEMBULATAN]]*O37</f>
        <v>76469.25</v>
      </c>
    </row>
    <row r="38" spans="1:16" ht="26.25" customHeight="1" x14ac:dyDescent="0.2">
      <c r="A38" s="13"/>
      <c r="B38" s="73"/>
      <c r="C38" s="71" t="s">
        <v>519</v>
      </c>
      <c r="D38" s="76" t="s">
        <v>56</v>
      </c>
      <c r="E38" s="12">
        <v>44517</v>
      </c>
      <c r="F38" s="74" t="s">
        <v>57</v>
      </c>
      <c r="G38" s="12">
        <v>44520</v>
      </c>
      <c r="H38" s="9" t="s">
        <v>4183</v>
      </c>
      <c r="I38" s="15">
        <v>114</v>
      </c>
      <c r="J38" s="15">
        <v>26</v>
      </c>
      <c r="K38" s="15">
        <v>16</v>
      </c>
      <c r="L38" s="15">
        <v>8</v>
      </c>
      <c r="M38" s="79">
        <v>11.856</v>
      </c>
      <c r="N38" s="94">
        <v>11.856</v>
      </c>
      <c r="O38" s="63">
        <v>2530</v>
      </c>
      <c r="P38" s="64">
        <f>Table22457891011234567891011121314151617181920212223242526272829303132333438236[[#This Row],[PEMBULATAN]]*O38</f>
        <v>29995.68</v>
      </c>
    </row>
    <row r="39" spans="1:16" ht="26.25" customHeight="1" x14ac:dyDescent="0.2">
      <c r="A39" s="13"/>
      <c r="B39" s="73"/>
      <c r="C39" s="71" t="s">
        <v>520</v>
      </c>
      <c r="D39" s="76" t="s">
        <v>56</v>
      </c>
      <c r="E39" s="12">
        <v>44517</v>
      </c>
      <c r="F39" s="74" t="s">
        <v>57</v>
      </c>
      <c r="G39" s="12">
        <v>44520</v>
      </c>
      <c r="H39" s="9" t="s">
        <v>4183</v>
      </c>
      <c r="I39" s="15">
        <v>83</v>
      </c>
      <c r="J39" s="15">
        <v>61</v>
      </c>
      <c r="K39" s="15">
        <v>19</v>
      </c>
      <c r="L39" s="15">
        <v>14</v>
      </c>
      <c r="M39" s="79">
        <v>24.049250000000001</v>
      </c>
      <c r="N39" s="94">
        <v>24.049250000000001</v>
      </c>
      <c r="O39" s="63">
        <v>2530</v>
      </c>
      <c r="P39" s="64">
        <f>Table22457891011234567891011121314151617181920212223242526272829303132333438236[[#This Row],[PEMBULATAN]]*O39</f>
        <v>60844.602500000001</v>
      </c>
    </row>
    <row r="40" spans="1:16" ht="26.25" customHeight="1" x14ac:dyDescent="0.2">
      <c r="A40" s="13"/>
      <c r="B40" s="73"/>
      <c r="C40" s="71" t="s">
        <v>521</v>
      </c>
      <c r="D40" s="76" t="s">
        <v>56</v>
      </c>
      <c r="E40" s="12">
        <v>44517</v>
      </c>
      <c r="F40" s="74" t="s">
        <v>57</v>
      </c>
      <c r="G40" s="12">
        <v>44520</v>
      </c>
      <c r="H40" s="9" t="s">
        <v>4183</v>
      </c>
      <c r="I40" s="15">
        <v>104</v>
      </c>
      <c r="J40" s="15">
        <v>59</v>
      </c>
      <c r="K40" s="15">
        <v>40</v>
      </c>
      <c r="L40" s="15">
        <v>21</v>
      </c>
      <c r="M40" s="79">
        <v>61.36</v>
      </c>
      <c r="N40" s="94">
        <v>62</v>
      </c>
      <c r="O40" s="63">
        <v>2530</v>
      </c>
      <c r="P40" s="64">
        <f>Table22457891011234567891011121314151617181920212223242526272829303132333438236[[#This Row],[PEMBULATAN]]*O40</f>
        <v>156860</v>
      </c>
    </row>
    <row r="41" spans="1:16" ht="26.25" customHeight="1" x14ac:dyDescent="0.2">
      <c r="A41" s="13"/>
      <c r="B41" s="73"/>
      <c r="C41" s="71" t="s">
        <v>522</v>
      </c>
      <c r="D41" s="76" t="s">
        <v>56</v>
      </c>
      <c r="E41" s="12">
        <v>44517</v>
      </c>
      <c r="F41" s="74" t="s">
        <v>57</v>
      </c>
      <c r="G41" s="12">
        <v>44520</v>
      </c>
      <c r="H41" s="9" t="s">
        <v>4183</v>
      </c>
      <c r="I41" s="15">
        <v>45</v>
      </c>
      <c r="J41" s="15">
        <v>38</v>
      </c>
      <c r="K41" s="15">
        <v>36</v>
      </c>
      <c r="L41" s="15">
        <v>8</v>
      </c>
      <c r="M41" s="79">
        <v>15.39</v>
      </c>
      <c r="N41" s="94">
        <v>16</v>
      </c>
      <c r="O41" s="63">
        <v>2530</v>
      </c>
      <c r="P41" s="64">
        <f>Table22457891011234567891011121314151617181920212223242526272829303132333438236[[#This Row],[PEMBULATAN]]*O41</f>
        <v>40480</v>
      </c>
    </row>
    <row r="42" spans="1:16" ht="26.25" customHeight="1" x14ac:dyDescent="0.2">
      <c r="A42" s="13"/>
      <c r="B42" s="73"/>
      <c r="C42" s="71" t="s">
        <v>523</v>
      </c>
      <c r="D42" s="76" t="s">
        <v>56</v>
      </c>
      <c r="E42" s="12">
        <v>44517</v>
      </c>
      <c r="F42" s="74" t="s">
        <v>57</v>
      </c>
      <c r="G42" s="12">
        <v>44520</v>
      </c>
      <c r="H42" s="9" t="s">
        <v>4183</v>
      </c>
      <c r="I42" s="15">
        <v>95</v>
      </c>
      <c r="J42" s="15">
        <v>26</v>
      </c>
      <c r="K42" s="15">
        <v>15</v>
      </c>
      <c r="L42" s="15">
        <v>15</v>
      </c>
      <c r="M42" s="79">
        <v>9.2624999999999993</v>
      </c>
      <c r="N42" s="94">
        <v>15</v>
      </c>
      <c r="O42" s="63">
        <v>2530</v>
      </c>
      <c r="P42" s="64">
        <f>Table22457891011234567891011121314151617181920212223242526272829303132333438236[[#This Row],[PEMBULATAN]]*O42</f>
        <v>37950</v>
      </c>
    </row>
    <row r="43" spans="1:16" ht="26.25" customHeight="1" x14ac:dyDescent="0.2">
      <c r="A43" s="13"/>
      <c r="B43" s="73"/>
      <c r="C43" s="71" t="s">
        <v>524</v>
      </c>
      <c r="D43" s="76" t="s">
        <v>56</v>
      </c>
      <c r="E43" s="12">
        <v>44517</v>
      </c>
      <c r="F43" s="74" t="s">
        <v>57</v>
      </c>
      <c r="G43" s="12">
        <v>44520</v>
      </c>
      <c r="H43" s="9" t="s">
        <v>4183</v>
      </c>
      <c r="I43" s="15">
        <v>58</v>
      </c>
      <c r="J43" s="15">
        <v>42</v>
      </c>
      <c r="K43" s="15">
        <v>31</v>
      </c>
      <c r="L43" s="15">
        <v>10</v>
      </c>
      <c r="M43" s="79">
        <v>18.879000000000001</v>
      </c>
      <c r="N43" s="94">
        <v>18.879000000000001</v>
      </c>
      <c r="O43" s="63">
        <v>2530</v>
      </c>
      <c r="P43" s="64">
        <f>Table22457891011234567891011121314151617181920212223242526272829303132333438236[[#This Row],[PEMBULATAN]]*O43</f>
        <v>47763.87</v>
      </c>
    </row>
    <row r="44" spans="1:16" ht="26.25" customHeight="1" x14ac:dyDescent="0.2">
      <c r="A44" s="13"/>
      <c r="B44" s="73"/>
      <c r="C44" s="71" t="s">
        <v>525</v>
      </c>
      <c r="D44" s="76" t="s">
        <v>56</v>
      </c>
      <c r="E44" s="12">
        <v>44517</v>
      </c>
      <c r="F44" s="74" t="s">
        <v>57</v>
      </c>
      <c r="G44" s="12">
        <v>44520</v>
      </c>
      <c r="H44" s="9" t="s">
        <v>4183</v>
      </c>
      <c r="I44" s="15">
        <v>32</v>
      </c>
      <c r="J44" s="15">
        <v>26</v>
      </c>
      <c r="K44" s="15">
        <v>22</v>
      </c>
      <c r="L44" s="15">
        <v>9</v>
      </c>
      <c r="M44" s="79">
        <v>4.5759999999999996</v>
      </c>
      <c r="N44" s="94">
        <v>9</v>
      </c>
      <c r="O44" s="63">
        <v>2530</v>
      </c>
      <c r="P44" s="64">
        <f>Table22457891011234567891011121314151617181920212223242526272829303132333438236[[#This Row],[PEMBULATAN]]*O44</f>
        <v>22770</v>
      </c>
    </row>
    <row r="45" spans="1:16" ht="26.25" customHeight="1" x14ac:dyDescent="0.2">
      <c r="A45" s="13"/>
      <c r="B45" s="73"/>
      <c r="C45" s="71" t="s">
        <v>526</v>
      </c>
      <c r="D45" s="76" t="s">
        <v>56</v>
      </c>
      <c r="E45" s="12">
        <v>44517</v>
      </c>
      <c r="F45" s="74" t="s">
        <v>57</v>
      </c>
      <c r="G45" s="12">
        <v>44520</v>
      </c>
      <c r="H45" s="9" t="s">
        <v>4183</v>
      </c>
      <c r="I45" s="15">
        <v>92</v>
      </c>
      <c r="J45" s="15">
        <v>75</v>
      </c>
      <c r="K45" s="15">
        <v>22</v>
      </c>
      <c r="L45" s="15">
        <v>20</v>
      </c>
      <c r="M45" s="79">
        <v>37.950000000000003</v>
      </c>
      <c r="N45" s="94">
        <v>37.950000000000003</v>
      </c>
      <c r="O45" s="63">
        <v>2530</v>
      </c>
      <c r="P45" s="64">
        <f>Table22457891011234567891011121314151617181920212223242526272829303132333438236[[#This Row],[PEMBULATAN]]*O45</f>
        <v>96013.5</v>
      </c>
    </row>
    <row r="46" spans="1:16" ht="26.25" customHeight="1" x14ac:dyDescent="0.2">
      <c r="A46" s="13"/>
      <c r="B46" s="73"/>
      <c r="C46" s="71" t="s">
        <v>527</v>
      </c>
      <c r="D46" s="76" t="s">
        <v>56</v>
      </c>
      <c r="E46" s="12">
        <v>44517</v>
      </c>
      <c r="F46" s="74" t="s">
        <v>57</v>
      </c>
      <c r="G46" s="12">
        <v>44520</v>
      </c>
      <c r="H46" s="9" t="s">
        <v>4183</v>
      </c>
      <c r="I46" s="15">
        <v>92</v>
      </c>
      <c r="J46" s="15">
        <v>46</v>
      </c>
      <c r="K46" s="15">
        <v>35</v>
      </c>
      <c r="L46" s="15">
        <v>15</v>
      </c>
      <c r="M46" s="79">
        <v>37.03</v>
      </c>
      <c r="N46" s="94">
        <v>37.03</v>
      </c>
      <c r="O46" s="63">
        <v>2530</v>
      </c>
      <c r="P46" s="64">
        <f>Table22457891011234567891011121314151617181920212223242526272829303132333438236[[#This Row],[PEMBULATAN]]*O46</f>
        <v>93685.900000000009</v>
      </c>
    </row>
    <row r="47" spans="1:16" ht="26.25" customHeight="1" x14ac:dyDescent="0.2">
      <c r="A47" s="13"/>
      <c r="B47" s="73"/>
      <c r="C47" s="71" t="s">
        <v>528</v>
      </c>
      <c r="D47" s="76" t="s">
        <v>56</v>
      </c>
      <c r="E47" s="12">
        <v>44517</v>
      </c>
      <c r="F47" s="74" t="s">
        <v>57</v>
      </c>
      <c r="G47" s="12">
        <v>44520</v>
      </c>
      <c r="H47" s="9" t="s">
        <v>4183</v>
      </c>
      <c r="I47" s="15">
        <v>60</v>
      </c>
      <c r="J47" s="15">
        <v>38</v>
      </c>
      <c r="K47" s="15">
        <v>18</v>
      </c>
      <c r="L47" s="15">
        <v>9</v>
      </c>
      <c r="M47" s="79">
        <v>10.26</v>
      </c>
      <c r="N47" s="94">
        <v>10.26</v>
      </c>
      <c r="O47" s="63">
        <v>2530</v>
      </c>
      <c r="P47" s="64">
        <f>Table22457891011234567891011121314151617181920212223242526272829303132333438236[[#This Row],[PEMBULATAN]]*O47</f>
        <v>25957.8</v>
      </c>
    </row>
    <row r="48" spans="1:16" ht="26.25" customHeight="1" x14ac:dyDescent="0.2">
      <c r="A48" s="13"/>
      <c r="B48" s="73"/>
      <c r="C48" s="71" t="s">
        <v>529</v>
      </c>
      <c r="D48" s="76" t="s">
        <v>56</v>
      </c>
      <c r="E48" s="12">
        <v>44517</v>
      </c>
      <c r="F48" s="74" t="s">
        <v>57</v>
      </c>
      <c r="G48" s="12">
        <v>44520</v>
      </c>
      <c r="H48" s="9" t="s">
        <v>4183</v>
      </c>
      <c r="I48" s="15">
        <v>77</v>
      </c>
      <c r="J48" s="15">
        <v>61</v>
      </c>
      <c r="K48" s="15">
        <v>21</v>
      </c>
      <c r="L48" s="15">
        <v>20</v>
      </c>
      <c r="M48" s="79">
        <v>24.65925</v>
      </c>
      <c r="N48" s="94">
        <v>24.65925</v>
      </c>
      <c r="O48" s="63">
        <v>2530</v>
      </c>
      <c r="P48" s="64">
        <f>Table22457891011234567891011121314151617181920212223242526272829303132333438236[[#This Row],[PEMBULATAN]]*O48</f>
        <v>62387.902500000004</v>
      </c>
    </row>
    <row r="49" spans="1:16" ht="26.25" customHeight="1" x14ac:dyDescent="0.2">
      <c r="A49" s="13"/>
      <c r="B49" s="73"/>
      <c r="C49" s="71" t="s">
        <v>530</v>
      </c>
      <c r="D49" s="76" t="s">
        <v>56</v>
      </c>
      <c r="E49" s="12">
        <v>44517</v>
      </c>
      <c r="F49" s="74" t="s">
        <v>57</v>
      </c>
      <c r="G49" s="12">
        <v>44520</v>
      </c>
      <c r="H49" s="9" t="s">
        <v>4183</v>
      </c>
      <c r="I49" s="15">
        <v>54</v>
      </c>
      <c r="J49" s="15">
        <v>41</v>
      </c>
      <c r="K49" s="15">
        <v>41</v>
      </c>
      <c r="L49" s="15">
        <v>17</v>
      </c>
      <c r="M49" s="79">
        <v>22.6935</v>
      </c>
      <c r="N49" s="94">
        <v>22.6935</v>
      </c>
      <c r="O49" s="63">
        <v>2530</v>
      </c>
      <c r="P49" s="64">
        <f>Table22457891011234567891011121314151617181920212223242526272829303132333438236[[#This Row],[PEMBULATAN]]*O49</f>
        <v>57414.555</v>
      </c>
    </row>
    <row r="50" spans="1:16" ht="26.25" customHeight="1" x14ac:dyDescent="0.2">
      <c r="A50" s="13"/>
      <c r="B50" s="73"/>
      <c r="C50" s="71" t="s">
        <v>531</v>
      </c>
      <c r="D50" s="76" t="s">
        <v>56</v>
      </c>
      <c r="E50" s="12">
        <v>44517</v>
      </c>
      <c r="F50" s="74" t="s">
        <v>57</v>
      </c>
      <c r="G50" s="12">
        <v>44520</v>
      </c>
      <c r="H50" s="9" t="s">
        <v>4183</v>
      </c>
      <c r="I50" s="15">
        <v>66</v>
      </c>
      <c r="J50" s="15">
        <v>56</v>
      </c>
      <c r="K50" s="15">
        <v>50</v>
      </c>
      <c r="L50" s="15">
        <v>47</v>
      </c>
      <c r="M50" s="79">
        <v>46.2</v>
      </c>
      <c r="N50" s="94">
        <v>47</v>
      </c>
      <c r="O50" s="63">
        <v>2530</v>
      </c>
      <c r="P50" s="64">
        <f>Table22457891011234567891011121314151617181920212223242526272829303132333438236[[#This Row],[PEMBULATAN]]*O50</f>
        <v>118910</v>
      </c>
    </row>
    <row r="51" spans="1:16" ht="26.25" customHeight="1" x14ac:dyDescent="0.2">
      <c r="A51" s="13"/>
      <c r="B51" s="73"/>
      <c r="C51" s="71" t="s">
        <v>532</v>
      </c>
      <c r="D51" s="76" t="s">
        <v>56</v>
      </c>
      <c r="E51" s="12">
        <v>44517</v>
      </c>
      <c r="F51" s="74" t="s">
        <v>57</v>
      </c>
      <c r="G51" s="12">
        <v>44520</v>
      </c>
      <c r="H51" s="9" t="s">
        <v>4183</v>
      </c>
      <c r="I51" s="15">
        <v>91</v>
      </c>
      <c r="J51" s="15">
        <v>65</v>
      </c>
      <c r="K51" s="15">
        <v>30</v>
      </c>
      <c r="L51" s="15">
        <v>24</v>
      </c>
      <c r="M51" s="79">
        <v>44.362499999999997</v>
      </c>
      <c r="N51" s="94">
        <v>45</v>
      </c>
      <c r="O51" s="63">
        <v>2530</v>
      </c>
      <c r="P51" s="64">
        <f>Table22457891011234567891011121314151617181920212223242526272829303132333438236[[#This Row],[PEMBULATAN]]*O51</f>
        <v>113850</v>
      </c>
    </row>
    <row r="52" spans="1:16" ht="26.25" customHeight="1" x14ac:dyDescent="0.2">
      <c r="A52" s="13"/>
      <c r="B52" s="73"/>
      <c r="C52" s="71" t="s">
        <v>533</v>
      </c>
      <c r="D52" s="76" t="s">
        <v>56</v>
      </c>
      <c r="E52" s="12">
        <v>44517</v>
      </c>
      <c r="F52" s="74" t="s">
        <v>57</v>
      </c>
      <c r="G52" s="12">
        <v>44520</v>
      </c>
      <c r="H52" s="9" t="s">
        <v>4183</v>
      </c>
      <c r="I52" s="15">
        <v>56</v>
      </c>
      <c r="J52" s="15">
        <v>32</v>
      </c>
      <c r="K52" s="15">
        <v>33</v>
      </c>
      <c r="L52" s="15">
        <v>10</v>
      </c>
      <c r="M52" s="79">
        <v>14.784000000000001</v>
      </c>
      <c r="N52" s="94">
        <v>14.784000000000001</v>
      </c>
      <c r="O52" s="63">
        <v>2530</v>
      </c>
      <c r="P52" s="64">
        <f>Table22457891011234567891011121314151617181920212223242526272829303132333438236[[#This Row],[PEMBULATAN]]*O52</f>
        <v>37403.520000000004</v>
      </c>
    </row>
    <row r="53" spans="1:16" ht="26.25" customHeight="1" x14ac:dyDescent="0.2">
      <c r="A53" s="13"/>
      <c r="B53" s="73"/>
      <c r="C53" s="71" t="s">
        <v>534</v>
      </c>
      <c r="D53" s="76" t="s">
        <v>56</v>
      </c>
      <c r="E53" s="12">
        <v>44517</v>
      </c>
      <c r="F53" s="74" t="s">
        <v>57</v>
      </c>
      <c r="G53" s="12">
        <v>44520</v>
      </c>
      <c r="H53" s="9" t="s">
        <v>4183</v>
      </c>
      <c r="I53" s="15">
        <v>87</v>
      </c>
      <c r="J53" s="15">
        <v>29</v>
      </c>
      <c r="K53" s="15">
        <v>20</v>
      </c>
      <c r="L53" s="15">
        <v>4</v>
      </c>
      <c r="M53" s="79">
        <v>12.615</v>
      </c>
      <c r="N53" s="94">
        <v>12.615</v>
      </c>
      <c r="O53" s="63">
        <v>2530</v>
      </c>
      <c r="P53" s="64">
        <f>Table22457891011234567891011121314151617181920212223242526272829303132333438236[[#This Row],[PEMBULATAN]]*O53</f>
        <v>31915.95</v>
      </c>
    </row>
    <row r="54" spans="1:16" ht="26.25" customHeight="1" x14ac:dyDescent="0.2">
      <c r="A54" s="13"/>
      <c r="B54" s="73"/>
      <c r="C54" s="71" t="s">
        <v>535</v>
      </c>
      <c r="D54" s="76" t="s">
        <v>56</v>
      </c>
      <c r="E54" s="12">
        <v>44517</v>
      </c>
      <c r="F54" s="74" t="s">
        <v>57</v>
      </c>
      <c r="G54" s="12">
        <v>44520</v>
      </c>
      <c r="H54" s="9" t="s">
        <v>4183</v>
      </c>
      <c r="I54" s="15">
        <v>178</v>
      </c>
      <c r="J54" s="15">
        <v>63</v>
      </c>
      <c r="K54" s="15">
        <v>21</v>
      </c>
      <c r="L54" s="15">
        <v>20</v>
      </c>
      <c r="M54" s="79">
        <v>58.8735</v>
      </c>
      <c r="N54" s="94">
        <v>58.8735</v>
      </c>
      <c r="O54" s="63">
        <v>2530</v>
      </c>
      <c r="P54" s="64">
        <f>Table22457891011234567891011121314151617181920212223242526272829303132333438236[[#This Row],[PEMBULATAN]]*O54</f>
        <v>148949.95499999999</v>
      </c>
    </row>
    <row r="55" spans="1:16" ht="26.25" customHeight="1" x14ac:dyDescent="0.2">
      <c r="A55" s="13"/>
      <c r="B55" s="73"/>
      <c r="C55" s="71" t="s">
        <v>536</v>
      </c>
      <c r="D55" s="76" t="s">
        <v>56</v>
      </c>
      <c r="E55" s="12">
        <v>44517</v>
      </c>
      <c r="F55" s="74" t="s">
        <v>57</v>
      </c>
      <c r="G55" s="12">
        <v>44520</v>
      </c>
      <c r="H55" s="9" t="s">
        <v>4183</v>
      </c>
      <c r="I55" s="15">
        <v>100</v>
      </c>
      <c r="J55" s="15">
        <v>66</v>
      </c>
      <c r="K55" s="15">
        <v>35</v>
      </c>
      <c r="L55" s="15">
        <v>9</v>
      </c>
      <c r="M55" s="79">
        <v>57.75</v>
      </c>
      <c r="N55" s="94">
        <v>57.75</v>
      </c>
      <c r="O55" s="63">
        <v>2530</v>
      </c>
      <c r="P55" s="64">
        <f>Table22457891011234567891011121314151617181920212223242526272829303132333438236[[#This Row],[PEMBULATAN]]*O55</f>
        <v>146107.5</v>
      </c>
    </row>
    <row r="56" spans="1:16" ht="26.25" customHeight="1" x14ac:dyDescent="0.2">
      <c r="A56" s="13"/>
      <c r="B56" s="73"/>
      <c r="C56" s="71" t="s">
        <v>537</v>
      </c>
      <c r="D56" s="76" t="s">
        <v>56</v>
      </c>
      <c r="E56" s="12">
        <v>44517</v>
      </c>
      <c r="F56" s="74" t="s">
        <v>57</v>
      </c>
      <c r="G56" s="12">
        <v>44520</v>
      </c>
      <c r="H56" s="9" t="s">
        <v>4183</v>
      </c>
      <c r="I56" s="15">
        <v>70</v>
      </c>
      <c r="J56" s="15">
        <v>58</v>
      </c>
      <c r="K56" s="15">
        <v>30</v>
      </c>
      <c r="L56" s="15">
        <v>10</v>
      </c>
      <c r="M56" s="79">
        <v>30.45</v>
      </c>
      <c r="N56" s="94">
        <v>31</v>
      </c>
      <c r="O56" s="63">
        <v>2530</v>
      </c>
      <c r="P56" s="64">
        <f>Table22457891011234567891011121314151617181920212223242526272829303132333438236[[#This Row],[PEMBULATAN]]*O56</f>
        <v>78430</v>
      </c>
    </row>
    <row r="57" spans="1:16" ht="26.25" customHeight="1" x14ac:dyDescent="0.2">
      <c r="A57" s="13"/>
      <c r="B57" s="73"/>
      <c r="C57" s="71" t="s">
        <v>538</v>
      </c>
      <c r="D57" s="76" t="s">
        <v>56</v>
      </c>
      <c r="E57" s="12">
        <v>44517</v>
      </c>
      <c r="F57" s="74" t="s">
        <v>57</v>
      </c>
      <c r="G57" s="12">
        <v>44520</v>
      </c>
      <c r="H57" s="9" t="s">
        <v>4183</v>
      </c>
      <c r="I57" s="15">
        <v>70</v>
      </c>
      <c r="J57" s="15">
        <v>63</v>
      </c>
      <c r="K57" s="15">
        <v>30</v>
      </c>
      <c r="L57" s="15">
        <v>5</v>
      </c>
      <c r="M57" s="79">
        <v>33.075000000000003</v>
      </c>
      <c r="N57" s="94">
        <v>33.075000000000003</v>
      </c>
      <c r="O57" s="63">
        <v>2530</v>
      </c>
      <c r="P57" s="64">
        <f>Table22457891011234567891011121314151617181920212223242526272829303132333438236[[#This Row],[PEMBULATAN]]*O57</f>
        <v>83679.75</v>
      </c>
    </row>
    <row r="58" spans="1:16" ht="26.25" customHeight="1" x14ac:dyDescent="0.2">
      <c r="A58" s="13"/>
      <c r="B58" s="73"/>
      <c r="C58" s="71" t="s">
        <v>539</v>
      </c>
      <c r="D58" s="76" t="s">
        <v>56</v>
      </c>
      <c r="E58" s="12">
        <v>44517</v>
      </c>
      <c r="F58" s="74" t="s">
        <v>57</v>
      </c>
      <c r="G58" s="12">
        <v>44520</v>
      </c>
      <c r="H58" s="9" t="s">
        <v>4183</v>
      </c>
      <c r="I58" s="15">
        <v>83</v>
      </c>
      <c r="J58" s="15">
        <v>66</v>
      </c>
      <c r="K58" s="15">
        <v>27</v>
      </c>
      <c r="L58" s="15">
        <v>15</v>
      </c>
      <c r="M58" s="79">
        <v>36.976500000000001</v>
      </c>
      <c r="N58" s="94">
        <v>36.976500000000001</v>
      </c>
      <c r="O58" s="63">
        <v>2530</v>
      </c>
      <c r="P58" s="64">
        <f>Table22457891011234567891011121314151617181920212223242526272829303132333438236[[#This Row],[PEMBULATAN]]*O58</f>
        <v>93550.544999999998</v>
      </c>
    </row>
    <row r="59" spans="1:16" ht="26.25" customHeight="1" x14ac:dyDescent="0.2">
      <c r="A59" s="13"/>
      <c r="B59" s="73"/>
      <c r="C59" s="71" t="s">
        <v>540</v>
      </c>
      <c r="D59" s="76" t="s">
        <v>56</v>
      </c>
      <c r="E59" s="12">
        <v>44517</v>
      </c>
      <c r="F59" s="74" t="s">
        <v>57</v>
      </c>
      <c r="G59" s="12">
        <v>44520</v>
      </c>
      <c r="H59" s="9" t="s">
        <v>4183</v>
      </c>
      <c r="I59" s="15">
        <v>62</v>
      </c>
      <c r="J59" s="15">
        <v>62</v>
      </c>
      <c r="K59" s="15">
        <v>4</v>
      </c>
      <c r="L59" s="15">
        <v>2</v>
      </c>
      <c r="M59" s="79">
        <v>3.8439999999999999</v>
      </c>
      <c r="N59" s="94">
        <v>3.8439999999999999</v>
      </c>
      <c r="O59" s="63">
        <v>2530</v>
      </c>
      <c r="P59" s="64">
        <f>Table22457891011234567891011121314151617181920212223242526272829303132333438236[[#This Row],[PEMBULATAN]]*O59</f>
        <v>9725.32</v>
      </c>
    </row>
    <row r="60" spans="1:16" ht="26.25" customHeight="1" x14ac:dyDescent="0.2">
      <c r="A60" s="13"/>
      <c r="B60" s="73"/>
      <c r="C60" s="71" t="s">
        <v>541</v>
      </c>
      <c r="D60" s="76" t="s">
        <v>56</v>
      </c>
      <c r="E60" s="12">
        <v>44517</v>
      </c>
      <c r="F60" s="74" t="s">
        <v>57</v>
      </c>
      <c r="G60" s="12">
        <v>44520</v>
      </c>
      <c r="H60" s="9" t="s">
        <v>4183</v>
      </c>
      <c r="I60" s="15">
        <v>74</v>
      </c>
      <c r="J60" s="15">
        <v>66</v>
      </c>
      <c r="K60" s="15">
        <v>28</v>
      </c>
      <c r="L60" s="15">
        <v>10</v>
      </c>
      <c r="M60" s="79">
        <v>34.188000000000002</v>
      </c>
      <c r="N60" s="94">
        <v>34.188000000000002</v>
      </c>
      <c r="O60" s="63">
        <v>2530</v>
      </c>
      <c r="P60" s="64">
        <f>Table22457891011234567891011121314151617181920212223242526272829303132333438236[[#This Row],[PEMBULATAN]]*O60</f>
        <v>86495.64</v>
      </c>
    </row>
    <row r="61" spans="1:16" ht="26.25" customHeight="1" x14ac:dyDescent="0.2">
      <c r="A61" s="13"/>
      <c r="B61" s="73"/>
      <c r="C61" s="71" t="s">
        <v>542</v>
      </c>
      <c r="D61" s="76" t="s">
        <v>56</v>
      </c>
      <c r="E61" s="12">
        <v>44517</v>
      </c>
      <c r="F61" s="74" t="s">
        <v>57</v>
      </c>
      <c r="G61" s="12">
        <v>44520</v>
      </c>
      <c r="H61" s="9" t="s">
        <v>4183</v>
      </c>
      <c r="I61" s="15">
        <v>70</v>
      </c>
      <c r="J61" s="15">
        <v>57</v>
      </c>
      <c r="K61" s="15">
        <v>25</v>
      </c>
      <c r="L61" s="15">
        <v>12</v>
      </c>
      <c r="M61" s="79">
        <v>24.9375</v>
      </c>
      <c r="N61" s="94">
        <v>24.9375</v>
      </c>
      <c r="O61" s="63">
        <v>2530</v>
      </c>
      <c r="P61" s="64">
        <f>Table22457891011234567891011121314151617181920212223242526272829303132333438236[[#This Row],[PEMBULATAN]]*O61</f>
        <v>63091.875</v>
      </c>
    </row>
    <row r="62" spans="1:16" ht="26.25" customHeight="1" x14ac:dyDescent="0.2">
      <c r="A62" s="13"/>
      <c r="B62" s="73"/>
      <c r="C62" s="71" t="s">
        <v>543</v>
      </c>
      <c r="D62" s="76" t="s">
        <v>56</v>
      </c>
      <c r="E62" s="12">
        <v>44517</v>
      </c>
      <c r="F62" s="74" t="s">
        <v>57</v>
      </c>
      <c r="G62" s="12">
        <v>44520</v>
      </c>
      <c r="H62" s="9" t="s">
        <v>4183</v>
      </c>
      <c r="I62" s="15">
        <v>86</v>
      </c>
      <c r="J62" s="15">
        <v>60</v>
      </c>
      <c r="K62" s="15">
        <v>26</v>
      </c>
      <c r="L62" s="15">
        <v>12</v>
      </c>
      <c r="M62" s="79">
        <v>33.54</v>
      </c>
      <c r="N62" s="94">
        <v>33.54</v>
      </c>
      <c r="O62" s="63">
        <v>2530</v>
      </c>
      <c r="P62" s="64">
        <f>Table22457891011234567891011121314151617181920212223242526272829303132333438236[[#This Row],[PEMBULATAN]]*O62</f>
        <v>84856.2</v>
      </c>
    </row>
    <row r="63" spans="1:16" ht="26.25" customHeight="1" x14ac:dyDescent="0.2">
      <c r="A63" s="13"/>
      <c r="B63" s="73"/>
      <c r="C63" s="71" t="s">
        <v>544</v>
      </c>
      <c r="D63" s="76" t="s">
        <v>56</v>
      </c>
      <c r="E63" s="12">
        <v>44517</v>
      </c>
      <c r="F63" s="74" t="s">
        <v>57</v>
      </c>
      <c r="G63" s="12">
        <v>44520</v>
      </c>
      <c r="H63" s="9" t="s">
        <v>4183</v>
      </c>
      <c r="I63" s="15">
        <v>94</v>
      </c>
      <c r="J63" s="15">
        <v>67</v>
      </c>
      <c r="K63" s="15">
        <v>28</v>
      </c>
      <c r="L63" s="15">
        <v>21</v>
      </c>
      <c r="M63" s="79">
        <v>44.085999999999999</v>
      </c>
      <c r="N63" s="94">
        <v>44.085999999999999</v>
      </c>
      <c r="O63" s="63">
        <v>2530</v>
      </c>
      <c r="P63" s="64">
        <f>Table22457891011234567891011121314151617181920212223242526272829303132333438236[[#This Row],[PEMBULATAN]]*O63</f>
        <v>111537.58</v>
      </c>
    </row>
    <row r="64" spans="1:16" ht="26.25" customHeight="1" x14ac:dyDescent="0.2">
      <c r="A64" s="13"/>
      <c r="B64" s="73"/>
      <c r="C64" s="71" t="s">
        <v>545</v>
      </c>
      <c r="D64" s="76" t="s">
        <v>56</v>
      </c>
      <c r="E64" s="12">
        <v>44517</v>
      </c>
      <c r="F64" s="74" t="s">
        <v>57</v>
      </c>
      <c r="G64" s="12">
        <v>44520</v>
      </c>
      <c r="H64" s="9" t="s">
        <v>4183</v>
      </c>
      <c r="I64" s="15">
        <v>70</v>
      </c>
      <c r="J64" s="15">
        <v>38</v>
      </c>
      <c r="K64" s="15">
        <v>16</v>
      </c>
      <c r="L64" s="15">
        <v>1</v>
      </c>
      <c r="M64" s="79">
        <v>10.64</v>
      </c>
      <c r="N64" s="94">
        <v>10.64</v>
      </c>
      <c r="O64" s="63">
        <v>2530</v>
      </c>
      <c r="P64" s="64">
        <f>Table22457891011234567891011121314151617181920212223242526272829303132333438236[[#This Row],[PEMBULATAN]]*O64</f>
        <v>26919.200000000001</v>
      </c>
    </row>
    <row r="65" spans="1:16" ht="26.25" customHeight="1" x14ac:dyDescent="0.2">
      <c r="A65" s="13"/>
      <c r="B65" s="73"/>
      <c r="C65" s="71" t="s">
        <v>546</v>
      </c>
      <c r="D65" s="76" t="s">
        <v>56</v>
      </c>
      <c r="E65" s="12">
        <v>44517</v>
      </c>
      <c r="F65" s="74" t="s">
        <v>57</v>
      </c>
      <c r="G65" s="12">
        <v>44520</v>
      </c>
      <c r="H65" s="9" t="s">
        <v>4183</v>
      </c>
      <c r="I65" s="15">
        <v>97</v>
      </c>
      <c r="J65" s="15">
        <v>62</v>
      </c>
      <c r="K65" s="15">
        <v>30</v>
      </c>
      <c r="L65" s="15">
        <v>16</v>
      </c>
      <c r="M65" s="79">
        <v>45.104999999999997</v>
      </c>
      <c r="N65" s="94">
        <v>45.104999999999997</v>
      </c>
      <c r="O65" s="63">
        <v>2530</v>
      </c>
      <c r="P65" s="64">
        <f>Table22457891011234567891011121314151617181920212223242526272829303132333438236[[#This Row],[PEMBULATAN]]*O65</f>
        <v>114115.65</v>
      </c>
    </row>
    <row r="66" spans="1:16" ht="26.25" customHeight="1" x14ac:dyDescent="0.2">
      <c r="A66" s="13"/>
      <c r="B66" s="73"/>
      <c r="C66" s="71" t="s">
        <v>547</v>
      </c>
      <c r="D66" s="76" t="s">
        <v>56</v>
      </c>
      <c r="E66" s="12">
        <v>44517</v>
      </c>
      <c r="F66" s="74" t="s">
        <v>57</v>
      </c>
      <c r="G66" s="12">
        <v>44520</v>
      </c>
      <c r="H66" s="9" t="s">
        <v>4183</v>
      </c>
      <c r="I66" s="15">
        <v>53</v>
      </c>
      <c r="J66" s="15">
        <v>42</v>
      </c>
      <c r="K66" s="15">
        <v>28</v>
      </c>
      <c r="L66" s="15">
        <v>7</v>
      </c>
      <c r="M66" s="79">
        <v>15.582000000000001</v>
      </c>
      <c r="N66" s="94">
        <v>15.582000000000001</v>
      </c>
      <c r="O66" s="63">
        <v>2530</v>
      </c>
      <c r="P66" s="64">
        <f>Table22457891011234567891011121314151617181920212223242526272829303132333438236[[#This Row],[PEMBULATAN]]*O66</f>
        <v>39422.46</v>
      </c>
    </row>
    <row r="67" spans="1:16" ht="26.25" customHeight="1" x14ac:dyDescent="0.2">
      <c r="A67" s="13"/>
      <c r="B67" s="73"/>
      <c r="C67" s="71" t="s">
        <v>548</v>
      </c>
      <c r="D67" s="76" t="s">
        <v>56</v>
      </c>
      <c r="E67" s="12">
        <v>44517</v>
      </c>
      <c r="F67" s="74" t="s">
        <v>57</v>
      </c>
      <c r="G67" s="12">
        <v>44520</v>
      </c>
      <c r="H67" s="9" t="s">
        <v>4183</v>
      </c>
      <c r="I67" s="15">
        <v>146</v>
      </c>
      <c r="J67" s="15">
        <v>8</v>
      </c>
      <c r="K67" s="15">
        <v>8</v>
      </c>
      <c r="L67" s="15">
        <v>2</v>
      </c>
      <c r="M67" s="79">
        <v>2.3359999999999999</v>
      </c>
      <c r="N67" s="94">
        <v>3</v>
      </c>
      <c r="O67" s="63">
        <v>2530</v>
      </c>
      <c r="P67" s="64">
        <f>Table22457891011234567891011121314151617181920212223242526272829303132333438236[[#This Row],[PEMBULATAN]]*O67</f>
        <v>7590</v>
      </c>
    </row>
    <row r="68" spans="1:16" ht="26.25" customHeight="1" x14ac:dyDescent="0.2">
      <c r="A68" s="13"/>
      <c r="B68" s="73"/>
      <c r="C68" s="71" t="s">
        <v>549</v>
      </c>
      <c r="D68" s="76" t="s">
        <v>56</v>
      </c>
      <c r="E68" s="12">
        <v>44517</v>
      </c>
      <c r="F68" s="74" t="s">
        <v>57</v>
      </c>
      <c r="G68" s="12">
        <v>44520</v>
      </c>
      <c r="H68" s="9" t="s">
        <v>4183</v>
      </c>
      <c r="I68" s="15">
        <v>60</v>
      </c>
      <c r="J68" s="15">
        <v>50</v>
      </c>
      <c r="K68" s="15">
        <v>27</v>
      </c>
      <c r="L68" s="15">
        <v>6</v>
      </c>
      <c r="M68" s="79">
        <v>20.25</v>
      </c>
      <c r="N68" s="94">
        <v>20.25</v>
      </c>
      <c r="O68" s="63">
        <v>2530</v>
      </c>
      <c r="P68" s="64">
        <f>Table22457891011234567891011121314151617181920212223242526272829303132333438236[[#This Row],[PEMBULATAN]]*O68</f>
        <v>51232.5</v>
      </c>
    </row>
    <row r="69" spans="1:16" ht="26.25" customHeight="1" x14ac:dyDescent="0.2">
      <c r="A69" s="13"/>
      <c r="B69" s="73"/>
      <c r="C69" s="71" t="s">
        <v>550</v>
      </c>
      <c r="D69" s="76" t="s">
        <v>56</v>
      </c>
      <c r="E69" s="12">
        <v>44517</v>
      </c>
      <c r="F69" s="74" t="s">
        <v>57</v>
      </c>
      <c r="G69" s="12">
        <v>44520</v>
      </c>
      <c r="H69" s="9" t="s">
        <v>4183</v>
      </c>
      <c r="I69" s="15">
        <v>72</v>
      </c>
      <c r="J69" s="15">
        <v>356</v>
      </c>
      <c r="K69" s="15">
        <v>20</v>
      </c>
      <c r="L69" s="15">
        <v>6</v>
      </c>
      <c r="M69" s="79">
        <v>128.16</v>
      </c>
      <c r="N69" s="94">
        <v>128.16</v>
      </c>
      <c r="O69" s="63">
        <v>2530</v>
      </c>
      <c r="P69" s="64">
        <f>Table22457891011234567891011121314151617181920212223242526272829303132333438236[[#This Row],[PEMBULATAN]]*O69</f>
        <v>324244.8</v>
      </c>
    </row>
    <row r="70" spans="1:16" ht="26.25" customHeight="1" x14ac:dyDescent="0.2">
      <c r="A70" s="13"/>
      <c r="B70" s="73"/>
      <c r="C70" s="71" t="s">
        <v>551</v>
      </c>
      <c r="D70" s="76" t="s">
        <v>56</v>
      </c>
      <c r="E70" s="12">
        <v>44517</v>
      </c>
      <c r="F70" s="74" t="s">
        <v>57</v>
      </c>
      <c r="G70" s="12">
        <v>44520</v>
      </c>
      <c r="H70" s="9" t="s">
        <v>4183</v>
      </c>
      <c r="I70" s="15">
        <v>70</v>
      </c>
      <c r="J70" s="15">
        <v>60</v>
      </c>
      <c r="K70" s="15">
        <v>23</v>
      </c>
      <c r="L70" s="15">
        <v>7</v>
      </c>
      <c r="M70" s="79">
        <v>24.15</v>
      </c>
      <c r="N70" s="94">
        <v>24.15</v>
      </c>
      <c r="O70" s="63">
        <v>2530</v>
      </c>
      <c r="P70" s="64">
        <f>Table22457891011234567891011121314151617181920212223242526272829303132333438236[[#This Row],[PEMBULATAN]]*O70</f>
        <v>61099.5</v>
      </c>
    </row>
    <row r="71" spans="1:16" ht="26.25" customHeight="1" x14ac:dyDescent="0.2">
      <c r="A71" s="13"/>
      <c r="B71" s="73"/>
      <c r="C71" s="71" t="s">
        <v>552</v>
      </c>
      <c r="D71" s="76" t="s">
        <v>56</v>
      </c>
      <c r="E71" s="12">
        <v>44517</v>
      </c>
      <c r="F71" s="74" t="s">
        <v>57</v>
      </c>
      <c r="G71" s="12">
        <v>44520</v>
      </c>
      <c r="H71" s="9" t="s">
        <v>4183</v>
      </c>
      <c r="I71" s="15">
        <v>100</v>
      </c>
      <c r="J71" s="15">
        <v>62</v>
      </c>
      <c r="K71" s="15">
        <v>27</v>
      </c>
      <c r="L71" s="15">
        <v>9</v>
      </c>
      <c r="M71" s="79">
        <v>41.85</v>
      </c>
      <c r="N71" s="94">
        <v>41.85</v>
      </c>
      <c r="O71" s="63">
        <v>2530</v>
      </c>
      <c r="P71" s="64">
        <f>Table22457891011234567891011121314151617181920212223242526272829303132333438236[[#This Row],[PEMBULATAN]]*O71</f>
        <v>105880.5</v>
      </c>
    </row>
    <row r="72" spans="1:16" ht="26.25" customHeight="1" x14ac:dyDescent="0.2">
      <c r="A72" s="13"/>
      <c r="B72" s="73"/>
      <c r="C72" s="71" t="s">
        <v>553</v>
      </c>
      <c r="D72" s="76" t="s">
        <v>56</v>
      </c>
      <c r="E72" s="12">
        <v>44517</v>
      </c>
      <c r="F72" s="74" t="s">
        <v>57</v>
      </c>
      <c r="G72" s="12">
        <v>44520</v>
      </c>
      <c r="H72" s="9" t="s">
        <v>4183</v>
      </c>
      <c r="I72" s="15">
        <v>79</v>
      </c>
      <c r="J72" s="15">
        <v>62</v>
      </c>
      <c r="K72" s="15">
        <v>19</v>
      </c>
      <c r="L72" s="15">
        <v>6</v>
      </c>
      <c r="M72" s="79">
        <v>23.265499999999999</v>
      </c>
      <c r="N72" s="94">
        <v>23.265499999999999</v>
      </c>
      <c r="O72" s="63">
        <v>2530</v>
      </c>
      <c r="P72" s="64">
        <f>Table22457891011234567891011121314151617181920212223242526272829303132333438236[[#This Row],[PEMBULATAN]]*O72</f>
        <v>58861.714999999997</v>
      </c>
    </row>
    <row r="73" spans="1:16" ht="26.25" customHeight="1" x14ac:dyDescent="0.2">
      <c r="A73" s="13"/>
      <c r="B73" s="73"/>
      <c r="C73" s="71" t="s">
        <v>554</v>
      </c>
      <c r="D73" s="76" t="s">
        <v>56</v>
      </c>
      <c r="E73" s="12">
        <v>44517</v>
      </c>
      <c r="F73" s="74" t="s">
        <v>57</v>
      </c>
      <c r="G73" s="12">
        <v>44520</v>
      </c>
      <c r="H73" s="9" t="s">
        <v>4183</v>
      </c>
      <c r="I73" s="15">
        <v>74</v>
      </c>
      <c r="J73" s="15">
        <v>58</v>
      </c>
      <c r="K73" s="15">
        <v>19</v>
      </c>
      <c r="L73" s="15">
        <v>8</v>
      </c>
      <c r="M73" s="79">
        <v>20.387</v>
      </c>
      <c r="N73" s="94">
        <v>21</v>
      </c>
      <c r="O73" s="63">
        <v>2530</v>
      </c>
      <c r="P73" s="64">
        <f>Table22457891011234567891011121314151617181920212223242526272829303132333438236[[#This Row],[PEMBULATAN]]*O73</f>
        <v>53130</v>
      </c>
    </row>
    <row r="74" spans="1:16" ht="26.25" customHeight="1" x14ac:dyDescent="0.2">
      <c r="A74" s="13"/>
      <c r="B74" s="73"/>
      <c r="C74" s="71" t="s">
        <v>555</v>
      </c>
      <c r="D74" s="76" t="s">
        <v>56</v>
      </c>
      <c r="E74" s="12">
        <v>44517</v>
      </c>
      <c r="F74" s="74" t="s">
        <v>57</v>
      </c>
      <c r="G74" s="12">
        <v>44520</v>
      </c>
      <c r="H74" s="9" t="s">
        <v>4183</v>
      </c>
      <c r="I74" s="15">
        <v>60</v>
      </c>
      <c r="J74" s="15">
        <v>60</v>
      </c>
      <c r="K74" s="15">
        <v>22</v>
      </c>
      <c r="L74" s="15">
        <v>8</v>
      </c>
      <c r="M74" s="79">
        <v>19.8</v>
      </c>
      <c r="N74" s="94">
        <v>19.8</v>
      </c>
      <c r="O74" s="63">
        <v>2530</v>
      </c>
      <c r="P74" s="64">
        <f>Table22457891011234567891011121314151617181920212223242526272829303132333438236[[#This Row],[PEMBULATAN]]*O74</f>
        <v>50094</v>
      </c>
    </row>
    <row r="75" spans="1:16" ht="26.25" customHeight="1" x14ac:dyDescent="0.2">
      <c r="A75" s="13"/>
      <c r="B75" s="73"/>
      <c r="C75" s="71" t="s">
        <v>556</v>
      </c>
      <c r="D75" s="76" t="s">
        <v>56</v>
      </c>
      <c r="E75" s="12">
        <v>44517</v>
      </c>
      <c r="F75" s="74" t="s">
        <v>57</v>
      </c>
      <c r="G75" s="12">
        <v>44520</v>
      </c>
      <c r="H75" s="9" t="s">
        <v>4183</v>
      </c>
      <c r="I75" s="15">
        <v>90</v>
      </c>
      <c r="J75" s="15">
        <v>58</v>
      </c>
      <c r="K75" s="15">
        <v>35</v>
      </c>
      <c r="L75" s="15">
        <v>13</v>
      </c>
      <c r="M75" s="79">
        <v>45.674999999999997</v>
      </c>
      <c r="N75" s="94">
        <v>45.674999999999997</v>
      </c>
      <c r="O75" s="63">
        <v>2530</v>
      </c>
      <c r="P75" s="64">
        <f>Table22457891011234567891011121314151617181920212223242526272829303132333438236[[#This Row],[PEMBULATAN]]*O75</f>
        <v>115557.75</v>
      </c>
    </row>
    <row r="76" spans="1:16" ht="26.25" customHeight="1" x14ac:dyDescent="0.2">
      <c r="A76" s="13"/>
      <c r="B76" s="73"/>
      <c r="C76" s="71" t="s">
        <v>557</v>
      </c>
      <c r="D76" s="76" t="s">
        <v>56</v>
      </c>
      <c r="E76" s="12">
        <v>44517</v>
      </c>
      <c r="F76" s="74" t="s">
        <v>57</v>
      </c>
      <c r="G76" s="12">
        <v>44520</v>
      </c>
      <c r="H76" s="9" t="s">
        <v>4183</v>
      </c>
      <c r="I76" s="15">
        <v>76</v>
      </c>
      <c r="J76" s="15">
        <v>60</v>
      </c>
      <c r="K76" s="15">
        <v>20</v>
      </c>
      <c r="L76" s="15">
        <v>13</v>
      </c>
      <c r="M76" s="79">
        <v>22.8</v>
      </c>
      <c r="N76" s="94">
        <v>22.8</v>
      </c>
      <c r="O76" s="63">
        <v>2530</v>
      </c>
      <c r="P76" s="64">
        <f>Table22457891011234567891011121314151617181920212223242526272829303132333438236[[#This Row],[PEMBULATAN]]*O76</f>
        <v>57684</v>
      </c>
    </row>
    <row r="77" spans="1:16" ht="26.25" customHeight="1" x14ac:dyDescent="0.2">
      <c r="A77" s="13"/>
      <c r="B77" s="73"/>
      <c r="C77" s="71" t="s">
        <v>558</v>
      </c>
      <c r="D77" s="76" t="s">
        <v>56</v>
      </c>
      <c r="E77" s="12">
        <v>44517</v>
      </c>
      <c r="F77" s="74" t="s">
        <v>57</v>
      </c>
      <c r="G77" s="12">
        <v>44520</v>
      </c>
      <c r="H77" s="9" t="s">
        <v>4183</v>
      </c>
      <c r="I77" s="15">
        <v>82</v>
      </c>
      <c r="J77" s="15">
        <v>66</v>
      </c>
      <c r="K77" s="15">
        <v>12</v>
      </c>
      <c r="L77" s="15">
        <v>7</v>
      </c>
      <c r="M77" s="79">
        <v>16.236000000000001</v>
      </c>
      <c r="N77" s="94">
        <v>16.236000000000001</v>
      </c>
      <c r="O77" s="63">
        <v>2530</v>
      </c>
      <c r="P77" s="64">
        <f>Table22457891011234567891011121314151617181920212223242526272829303132333438236[[#This Row],[PEMBULATAN]]*O77</f>
        <v>41077.08</v>
      </c>
    </row>
    <row r="78" spans="1:16" ht="26.25" customHeight="1" x14ac:dyDescent="0.2">
      <c r="A78" s="13"/>
      <c r="B78" s="73"/>
      <c r="C78" s="71" t="s">
        <v>559</v>
      </c>
      <c r="D78" s="76" t="s">
        <v>56</v>
      </c>
      <c r="E78" s="12">
        <v>44517</v>
      </c>
      <c r="F78" s="74" t="s">
        <v>57</v>
      </c>
      <c r="G78" s="12">
        <v>44520</v>
      </c>
      <c r="H78" s="9" t="s">
        <v>4183</v>
      </c>
      <c r="I78" s="15">
        <v>64</v>
      </c>
      <c r="J78" s="15">
        <v>65</v>
      </c>
      <c r="K78" s="15">
        <v>13</v>
      </c>
      <c r="L78" s="15">
        <v>12</v>
      </c>
      <c r="M78" s="79">
        <v>13.52</v>
      </c>
      <c r="N78" s="94">
        <v>13.52</v>
      </c>
      <c r="O78" s="63">
        <v>2530</v>
      </c>
      <c r="P78" s="64">
        <f>Table22457891011234567891011121314151617181920212223242526272829303132333438236[[#This Row],[PEMBULATAN]]*O78</f>
        <v>34205.599999999999</v>
      </c>
    </row>
    <row r="79" spans="1:16" ht="26.25" customHeight="1" x14ac:dyDescent="0.2">
      <c r="A79" s="13"/>
      <c r="B79" s="73"/>
      <c r="C79" s="71" t="s">
        <v>560</v>
      </c>
      <c r="D79" s="76" t="s">
        <v>56</v>
      </c>
      <c r="E79" s="12">
        <v>44517</v>
      </c>
      <c r="F79" s="74" t="s">
        <v>57</v>
      </c>
      <c r="G79" s="12">
        <v>44520</v>
      </c>
      <c r="H79" s="9" t="s">
        <v>4183</v>
      </c>
      <c r="I79" s="15">
        <v>80</v>
      </c>
      <c r="J79" s="15">
        <v>63</v>
      </c>
      <c r="K79" s="15">
        <v>17</v>
      </c>
      <c r="L79" s="15">
        <v>7</v>
      </c>
      <c r="M79" s="79">
        <v>21.42</v>
      </c>
      <c r="N79" s="94">
        <v>22</v>
      </c>
      <c r="O79" s="63">
        <v>2530</v>
      </c>
      <c r="P79" s="64">
        <f>Table22457891011234567891011121314151617181920212223242526272829303132333438236[[#This Row],[PEMBULATAN]]*O79</f>
        <v>55660</v>
      </c>
    </row>
    <row r="80" spans="1:16" ht="26.25" customHeight="1" x14ac:dyDescent="0.2">
      <c r="A80" s="13"/>
      <c r="B80" s="73"/>
      <c r="C80" s="71" t="s">
        <v>561</v>
      </c>
      <c r="D80" s="76" t="s">
        <v>56</v>
      </c>
      <c r="E80" s="12">
        <v>44517</v>
      </c>
      <c r="F80" s="74" t="s">
        <v>57</v>
      </c>
      <c r="G80" s="12">
        <v>44520</v>
      </c>
      <c r="H80" s="9" t="s">
        <v>4183</v>
      </c>
      <c r="I80" s="15">
        <v>48</v>
      </c>
      <c r="J80" s="15">
        <v>42</v>
      </c>
      <c r="K80" s="15">
        <v>28</v>
      </c>
      <c r="L80" s="15">
        <v>4</v>
      </c>
      <c r="M80" s="79">
        <v>14.112</v>
      </c>
      <c r="N80" s="94">
        <v>14.112</v>
      </c>
      <c r="O80" s="63">
        <v>2530</v>
      </c>
      <c r="P80" s="64">
        <f>Table22457891011234567891011121314151617181920212223242526272829303132333438236[[#This Row],[PEMBULATAN]]*O80</f>
        <v>35703.360000000001</v>
      </c>
    </row>
    <row r="81" spans="1:16" ht="26.25" customHeight="1" x14ac:dyDescent="0.2">
      <c r="A81" s="13"/>
      <c r="B81" s="73"/>
      <c r="C81" s="71" t="s">
        <v>562</v>
      </c>
      <c r="D81" s="76" t="s">
        <v>56</v>
      </c>
      <c r="E81" s="12">
        <v>44517</v>
      </c>
      <c r="F81" s="74" t="s">
        <v>57</v>
      </c>
      <c r="G81" s="12">
        <v>44520</v>
      </c>
      <c r="H81" s="9" t="s">
        <v>4183</v>
      </c>
      <c r="I81" s="15">
        <v>41</v>
      </c>
      <c r="J81" s="15">
        <v>27</v>
      </c>
      <c r="K81" s="15">
        <v>30</v>
      </c>
      <c r="L81" s="15">
        <v>3</v>
      </c>
      <c r="M81" s="79">
        <v>8.3025000000000002</v>
      </c>
      <c r="N81" s="94">
        <v>9</v>
      </c>
      <c r="O81" s="63">
        <v>2530</v>
      </c>
      <c r="P81" s="64">
        <f>Table22457891011234567891011121314151617181920212223242526272829303132333438236[[#This Row],[PEMBULATAN]]*O81</f>
        <v>22770</v>
      </c>
    </row>
    <row r="82" spans="1:16" ht="26.25" customHeight="1" x14ac:dyDescent="0.2">
      <c r="A82" s="13"/>
      <c r="B82" s="73"/>
      <c r="C82" s="71" t="s">
        <v>563</v>
      </c>
      <c r="D82" s="76" t="s">
        <v>56</v>
      </c>
      <c r="E82" s="12">
        <v>44517</v>
      </c>
      <c r="F82" s="74" t="s">
        <v>57</v>
      </c>
      <c r="G82" s="12">
        <v>44520</v>
      </c>
      <c r="H82" s="9" t="s">
        <v>4183</v>
      </c>
      <c r="I82" s="15">
        <v>62</v>
      </c>
      <c r="J82" s="15">
        <v>45</v>
      </c>
      <c r="K82" s="15">
        <v>42</v>
      </c>
      <c r="L82" s="15">
        <v>15</v>
      </c>
      <c r="M82" s="79">
        <v>29.295000000000002</v>
      </c>
      <c r="N82" s="94">
        <v>30</v>
      </c>
      <c r="O82" s="63">
        <v>2530</v>
      </c>
      <c r="P82" s="64">
        <f>Table22457891011234567891011121314151617181920212223242526272829303132333438236[[#This Row],[PEMBULATAN]]*O82</f>
        <v>75900</v>
      </c>
    </row>
    <row r="83" spans="1:16" ht="26.25" customHeight="1" x14ac:dyDescent="0.2">
      <c r="A83" s="13"/>
      <c r="B83" s="73"/>
      <c r="C83" s="71" t="s">
        <v>564</v>
      </c>
      <c r="D83" s="76" t="s">
        <v>56</v>
      </c>
      <c r="E83" s="12">
        <v>44517</v>
      </c>
      <c r="F83" s="74" t="s">
        <v>57</v>
      </c>
      <c r="G83" s="12">
        <v>44520</v>
      </c>
      <c r="H83" s="9" t="s">
        <v>4183</v>
      </c>
      <c r="I83" s="15">
        <v>55</v>
      </c>
      <c r="J83" s="15">
        <v>50</v>
      </c>
      <c r="K83" s="15">
        <v>49</v>
      </c>
      <c r="L83" s="15">
        <v>6</v>
      </c>
      <c r="M83" s="79">
        <v>33.6875</v>
      </c>
      <c r="N83" s="94">
        <v>33.6875</v>
      </c>
      <c r="O83" s="63">
        <v>2530</v>
      </c>
      <c r="P83" s="64">
        <f>Table22457891011234567891011121314151617181920212223242526272829303132333438236[[#This Row],[PEMBULATAN]]*O83</f>
        <v>85229.375</v>
      </c>
    </row>
    <row r="84" spans="1:16" ht="26.25" customHeight="1" x14ac:dyDescent="0.2">
      <c r="A84" s="13"/>
      <c r="B84" s="73"/>
      <c r="C84" s="71" t="s">
        <v>565</v>
      </c>
      <c r="D84" s="76" t="s">
        <v>56</v>
      </c>
      <c r="E84" s="12">
        <v>44517</v>
      </c>
      <c r="F84" s="74" t="s">
        <v>57</v>
      </c>
      <c r="G84" s="12">
        <v>44520</v>
      </c>
      <c r="H84" s="9" t="s">
        <v>4183</v>
      </c>
      <c r="I84" s="15">
        <v>86</v>
      </c>
      <c r="J84" s="15">
        <v>50</v>
      </c>
      <c r="K84" s="15">
        <v>17</v>
      </c>
      <c r="L84" s="15">
        <v>1</v>
      </c>
      <c r="M84" s="79">
        <v>18.274999999999999</v>
      </c>
      <c r="N84" s="94">
        <v>18.274999999999999</v>
      </c>
      <c r="O84" s="63">
        <v>2530</v>
      </c>
      <c r="P84" s="64">
        <f>Table22457891011234567891011121314151617181920212223242526272829303132333438236[[#This Row],[PEMBULATAN]]*O84</f>
        <v>46235.75</v>
      </c>
    </row>
    <row r="85" spans="1:16" ht="26.25" customHeight="1" x14ac:dyDescent="0.2">
      <c r="A85" s="13"/>
      <c r="B85" s="73"/>
      <c r="C85" s="71" t="s">
        <v>566</v>
      </c>
      <c r="D85" s="76" t="s">
        <v>56</v>
      </c>
      <c r="E85" s="12">
        <v>44517</v>
      </c>
      <c r="F85" s="74" t="s">
        <v>57</v>
      </c>
      <c r="G85" s="12">
        <v>44520</v>
      </c>
      <c r="H85" s="9" t="s">
        <v>4183</v>
      </c>
      <c r="I85" s="15">
        <v>102</v>
      </c>
      <c r="J85" s="15">
        <v>15</v>
      </c>
      <c r="K85" s="15">
        <v>8</v>
      </c>
      <c r="L85" s="15">
        <v>2</v>
      </c>
      <c r="M85" s="79">
        <v>3.06</v>
      </c>
      <c r="N85" s="94">
        <v>3.06</v>
      </c>
      <c r="O85" s="63">
        <v>2530</v>
      </c>
      <c r="P85" s="64">
        <f>Table22457891011234567891011121314151617181920212223242526272829303132333438236[[#This Row],[PEMBULATAN]]*O85</f>
        <v>7741.8</v>
      </c>
    </row>
    <row r="86" spans="1:16" ht="26.25" customHeight="1" x14ac:dyDescent="0.2">
      <c r="A86" s="13"/>
      <c r="B86" s="73"/>
      <c r="C86" s="71" t="s">
        <v>567</v>
      </c>
      <c r="D86" s="76" t="s">
        <v>56</v>
      </c>
      <c r="E86" s="12">
        <v>44517</v>
      </c>
      <c r="F86" s="74" t="s">
        <v>57</v>
      </c>
      <c r="G86" s="12">
        <v>44520</v>
      </c>
      <c r="H86" s="9" t="s">
        <v>4183</v>
      </c>
      <c r="I86" s="15">
        <v>81</v>
      </c>
      <c r="J86" s="15">
        <v>52</v>
      </c>
      <c r="K86" s="15">
        <v>20</v>
      </c>
      <c r="L86" s="15">
        <v>8</v>
      </c>
      <c r="M86" s="79">
        <v>21.06</v>
      </c>
      <c r="N86" s="94">
        <v>21.06</v>
      </c>
      <c r="O86" s="63">
        <v>2530</v>
      </c>
      <c r="P86" s="64">
        <f>Table22457891011234567891011121314151617181920212223242526272829303132333438236[[#This Row],[PEMBULATAN]]*O86</f>
        <v>53281.799999999996</v>
      </c>
    </row>
    <row r="87" spans="1:16" ht="26.25" customHeight="1" x14ac:dyDescent="0.2">
      <c r="A87" s="13"/>
      <c r="B87" s="73"/>
      <c r="C87" s="71" t="s">
        <v>568</v>
      </c>
      <c r="D87" s="76" t="s">
        <v>56</v>
      </c>
      <c r="E87" s="12">
        <v>44517</v>
      </c>
      <c r="F87" s="74" t="s">
        <v>57</v>
      </c>
      <c r="G87" s="12">
        <v>44520</v>
      </c>
      <c r="H87" s="9" t="s">
        <v>4183</v>
      </c>
      <c r="I87" s="15">
        <v>100</v>
      </c>
      <c r="J87" s="15">
        <v>53</v>
      </c>
      <c r="K87" s="15">
        <v>32</v>
      </c>
      <c r="L87" s="15">
        <v>22</v>
      </c>
      <c r="M87" s="79">
        <v>42.4</v>
      </c>
      <c r="N87" s="94">
        <v>43</v>
      </c>
      <c r="O87" s="63">
        <v>2530</v>
      </c>
      <c r="P87" s="64">
        <f>Table22457891011234567891011121314151617181920212223242526272829303132333438236[[#This Row],[PEMBULATAN]]*O87</f>
        <v>108790</v>
      </c>
    </row>
    <row r="88" spans="1:16" ht="26.25" customHeight="1" x14ac:dyDescent="0.2">
      <c r="A88" s="13"/>
      <c r="B88" s="73"/>
      <c r="C88" s="71" t="s">
        <v>569</v>
      </c>
      <c r="D88" s="76" t="s">
        <v>56</v>
      </c>
      <c r="E88" s="12">
        <v>44517</v>
      </c>
      <c r="F88" s="74" t="s">
        <v>57</v>
      </c>
      <c r="G88" s="12">
        <v>44520</v>
      </c>
      <c r="H88" s="9" t="s">
        <v>4183</v>
      </c>
      <c r="I88" s="15">
        <v>81</v>
      </c>
      <c r="J88" s="15">
        <v>52</v>
      </c>
      <c r="K88" s="15">
        <v>32</v>
      </c>
      <c r="L88" s="15">
        <v>17</v>
      </c>
      <c r="M88" s="79">
        <v>33.695999999999998</v>
      </c>
      <c r="N88" s="94">
        <v>33.695999999999998</v>
      </c>
      <c r="O88" s="63">
        <v>2530</v>
      </c>
      <c r="P88" s="64">
        <f>Table22457891011234567891011121314151617181920212223242526272829303132333438236[[#This Row],[PEMBULATAN]]*O88</f>
        <v>85250.87999999999</v>
      </c>
    </row>
    <row r="89" spans="1:16" ht="26.25" customHeight="1" x14ac:dyDescent="0.2">
      <c r="A89" s="13"/>
      <c r="B89" s="73"/>
      <c r="C89" s="71" t="s">
        <v>570</v>
      </c>
      <c r="D89" s="76" t="s">
        <v>56</v>
      </c>
      <c r="E89" s="12">
        <v>44517</v>
      </c>
      <c r="F89" s="74" t="s">
        <v>57</v>
      </c>
      <c r="G89" s="12">
        <v>44520</v>
      </c>
      <c r="H89" s="9" t="s">
        <v>4183</v>
      </c>
      <c r="I89" s="15">
        <v>90</v>
      </c>
      <c r="J89" s="15">
        <v>53</v>
      </c>
      <c r="K89" s="15">
        <v>32</v>
      </c>
      <c r="L89" s="15">
        <v>4</v>
      </c>
      <c r="M89" s="79">
        <v>38.159999999999997</v>
      </c>
      <c r="N89" s="94">
        <v>38.159999999999997</v>
      </c>
      <c r="O89" s="63">
        <v>2530</v>
      </c>
      <c r="P89" s="64">
        <f>Table22457891011234567891011121314151617181920212223242526272829303132333438236[[#This Row],[PEMBULATAN]]*O89</f>
        <v>96544.799999999988</v>
      </c>
    </row>
    <row r="90" spans="1:16" ht="26.25" customHeight="1" x14ac:dyDescent="0.2">
      <c r="A90" s="13"/>
      <c r="B90" s="73"/>
      <c r="C90" s="71" t="s">
        <v>571</v>
      </c>
      <c r="D90" s="76" t="s">
        <v>56</v>
      </c>
      <c r="E90" s="12">
        <v>44517</v>
      </c>
      <c r="F90" s="74" t="s">
        <v>57</v>
      </c>
      <c r="G90" s="12">
        <v>44520</v>
      </c>
      <c r="H90" s="9" t="s">
        <v>4183</v>
      </c>
      <c r="I90" s="15">
        <v>53</v>
      </c>
      <c r="J90" s="15">
        <v>36</v>
      </c>
      <c r="K90" s="15">
        <v>40</v>
      </c>
      <c r="L90" s="15">
        <v>7</v>
      </c>
      <c r="M90" s="79">
        <v>19.079999999999998</v>
      </c>
      <c r="N90" s="94">
        <v>19.079999999999998</v>
      </c>
      <c r="O90" s="63">
        <v>2530</v>
      </c>
      <c r="P90" s="64">
        <f>Table22457891011234567891011121314151617181920212223242526272829303132333438236[[#This Row],[PEMBULATAN]]*O90</f>
        <v>48272.399999999994</v>
      </c>
    </row>
    <row r="91" spans="1:16" ht="26.25" customHeight="1" x14ac:dyDescent="0.2">
      <c r="A91" s="13"/>
      <c r="B91" s="73"/>
      <c r="C91" s="71" t="s">
        <v>572</v>
      </c>
      <c r="D91" s="76" t="s">
        <v>56</v>
      </c>
      <c r="E91" s="12">
        <v>44517</v>
      </c>
      <c r="F91" s="74" t="s">
        <v>57</v>
      </c>
      <c r="G91" s="12">
        <v>44520</v>
      </c>
      <c r="H91" s="9" t="s">
        <v>4183</v>
      </c>
      <c r="I91" s="15">
        <v>60</v>
      </c>
      <c r="J91" s="15">
        <v>32</v>
      </c>
      <c r="K91" s="15">
        <v>32</v>
      </c>
      <c r="L91" s="15">
        <v>5</v>
      </c>
      <c r="M91" s="79">
        <v>15.36</v>
      </c>
      <c r="N91" s="94">
        <v>16</v>
      </c>
      <c r="O91" s="63">
        <v>2530</v>
      </c>
      <c r="P91" s="64">
        <f>Table22457891011234567891011121314151617181920212223242526272829303132333438236[[#This Row],[PEMBULATAN]]*O91</f>
        <v>40480</v>
      </c>
    </row>
    <row r="92" spans="1:16" ht="26.25" customHeight="1" x14ac:dyDescent="0.2">
      <c r="A92" s="13"/>
      <c r="B92" s="73"/>
      <c r="C92" s="71" t="s">
        <v>573</v>
      </c>
      <c r="D92" s="76" t="s">
        <v>56</v>
      </c>
      <c r="E92" s="12">
        <v>44517</v>
      </c>
      <c r="F92" s="74" t="s">
        <v>57</v>
      </c>
      <c r="G92" s="12">
        <v>44520</v>
      </c>
      <c r="H92" s="9" t="s">
        <v>4183</v>
      </c>
      <c r="I92" s="15">
        <v>110</v>
      </c>
      <c r="J92" s="15">
        <v>12</v>
      </c>
      <c r="K92" s="15">
        <v>12</v>
      </c>
      <c r="L92" s="15">
        <v>1</v>
      </c>
      <c r="M92" s="79">
        <v>3.96</v>
      </c>
      <c r="N92" s="94">
        <v>3.96</v>
      </c>
      <c r="O92" s="63">
        <v>2530</v>
      </c>
      <c r="P92" s="64">
        <f>Table22457891011234567891011121314151617181920212223242526272829303132333438236[[#This Row],[PEMBULATAN]]*O92</f>
        <v>10018.799999999999</v>
      </c>
    </row>
    <row r="93" spans="1:16" ht="26.25" customHeight="1" x14ac:dyDescent="0.2">
      <c r="A93" s="13"/>
      <c r="B93" s="73"/>
      <c r="C93" s="71" t="s">
        <v>574</v>
      </c>
      <c r="D93" s="76" t="s">
        <v>56</v>
      </c>
      <c r="E93" s="12">
        <v>44517</v>
      </c>
      <c r="F93" s="74" t="s">
        <v>57</v>
      </c>
      <c r="G93" s="12">
        <v>44520</v>
      </c>
      <c r="H93" s="9" t="s">
        <v>4183</v>
      </c>
      <c r="I93" s="15">
        <v>70</v>
      </c>
      <c r="J93" s="15">
        <v>43</v>
      </c>
      <c r="K93" s="15">
        <v>30</v>
      </c>
      <c r="L93" s="15">
        <v>10</v>
      </c>
      <c r="M93" s="79">
        <v>22.574999999999999</v>
      </c>
      <c r="N93" s="94">
        <v>22.574999999999999</v>
      </c>
      <c r="O93" s="63">
        <v>2530</v>
      </c>
      <c r="P93" s="64">
        <f>Table22457891011234567891011121314151617181920212223242526272829303132333438236[[#This Row],[PEMBULATAN]]*O93</f>
        <v>57114.75</v>
      </c>
    </row>
    <row r="94" spans="1:16" ht="26.25" customHeight="1" x14ac:dyDescent="0.2">
      <c r="A94" s="13"/>
      <c r="B94" s="73"/>
      <c r="C94" s="71" t="s">
        <v>575</v>
      </c>
      <c r="D94" s="76" t="s">
        <v>56</v>
      </c>
      <c r="E94" s="12">
        <v>44517</v>
      </c>
      <c r="F94" s="74" t="s">
        <v>57</v>
      </c>
      <c r="G94" s="12">
        <v>44520</v>
      </c>
      <c r="H94" s="9" t="s">
        <v>4183</v>
      </c>
      <c r="I94" s="15">
        <v>100</v>
      </c>
      <c r="J94" s="15">
        <v>40</v>
      </c>
      <c r="K94" s="15">
        <v>32</v>
      </c>
      <c r="L94" s="15">
        <v>11</v>
      </c>
      <c r="M94" s="79">
        <v>32</v>
      </c>
      <c r="N94" s="94">
        <v>32</v>
      </c>
      <c r="O94" s="63">
        <v>2530</v>
      </c>
      <c r="P94" s="64">
        <f>Table22457891011234567891011121314151617181920212223242526272829303132333438236[[#This Row],[PEMBULATAN]]*O94</f>
        <v>80960</v>
      </c>
    </row>
    <row r="95" spans="1:16" ht="26.25" customHeight="1" x14ac:dyDescent="0.2">
      <c r="A95" s="13"/>
      <c r="B95" s="73"/>
      <c r="C95" s="71" t="s">
        <v>576</v>
      </c>
      <c r="D95" s="76" t="s">
        <v>56</v>
      </c>
      <c r="E95" s="12">
        <v>44517</v>
      </c>
      <c r="F95" s="74" t="s">
        <v>57</v>
      </c>
      <c r="G95" s="12">
        <v>44520</v>
      </c>
      <c r="H95" s="9" t="s">
        <v>4183</v>
      </c>
      <c r="I95" s="15">
        <v>38</v>
      </c>
      <c r="J95" s="15">
        <v>38</v>
      </c>
      <c r="K95" s="15">
        <v>12</v>
      </c>
      <c r="L95" s="15">
        <v>2</v>
      </c>
      <c r="M95" s="79">
        <v>4.3319999999999999</v>
      </c>
      <c r="N95" s="94">
        <v>5</v>
      </c>
      <c r="O95" s="63">
        <v>2530</v>
      </c>
      <c r="P95" s="64">
        <f>Table22457891011234567891011121314151617181920212223242526272829303132333438236[[#This Row],[PEMBULATAN]]*O95</f>
        <v>12650</v>
      </c>
    </row>
    <row r="96" spans="1:16" ht="26.25" customHeight="1" x14ac:dyDescent="0.2">
      <c r="A96" s="13"/>
      <c r="B96" s="73"/>
      <c r="C96" s="71" t="s">
        <v>577</v>
      </c>
      <c r="D96" s="76" t="s">
        <v>56</v>
      </c>
      <c r="E96" s="12">
        <v>44517</v>
      </c>
      <c r="F96" s="74" t="s">
        <v>57</v>
      </c>
      <c r="G96" s="12">
        <v>44520</v>
      </c>
      <c r="H96" s="9" t="s">
        <v>4183</v>
      </c>
      <c r="I96" s="15">
        <v>74</v>
      </c>
      <c r="J96" s="15">
        <v>48</v>
      </c>
      <c r="K96" s="15">
        <v>30</v>
      </c>
      <c r="L96" s="15">
        <v>6</v>
      </c>
      <c r="M96" s="79">
        <v>26.64</v>
      </c>
      <c r="N96" s="94">
        <v>26.64</v>
      </c>
      <c r="O96" s="63">
        <v>2530</v>
      </c>
      <c r="P96" s="64">
        <f>Table22457891011234567891011121314151617181920212223242526272829303132333438236[[#This Row],[PEMBULATAN]]*O96</f>
        <v>67399.199999999997</v>
      </c>
    </row>
    <row r="97" spans="1:16" ht="26.25" customHeight="1" x14ac:dyDescent="0.2">
      <c r="A97" s="13"/>
      <c r="B97" s="73"/>
      <c r="C97" s="71" t="s">
        <v>578</v>
      </c>
      <c r="D97" s="76" t="s">
        <v>56</v>
      </c>
      <c r="E97" s="12">
        <v>44517</v>
      </c>
      <c r="F97" s="74" t="s">
        <v>57</v>
      </c>
      <c r="G97" s="12">
        <v>44520</v>
      </c>
      <c r="H97" s="9" t="s">
        <v>4183</v>
      </c>
      <c r="I97" s="15">
        <v>40</v>
      </c>
      <c r="J97" s="15">
        <v>40</v>
      </c>
      <c r="K97" s="15">
        <v>26</v>
      </c>
      <c r="L97" s="15">
        <v>3</v>
      </c>
      <c r="M97" s="79">
        <v>10.4</v>
      </c>
      <c r="N97" s="94">
        <v>11</v>
      </c>
      <c r="O97" s="63">
        <v>2530</v>
      </c>
      <c r="P97" s="64">
        <f>Table22457891011234567891011121314151617181920212223242526272829303132333438236[[#This Row],[PEMBULATAN]]*O97</f>
        <v>27830</v>
      </c>
    </row>
    <row r="98" spans="1:16" ht="26.25" customHeight="1" x14ac:dyDescent="0.2">
      <c r="A98" s="13"/>
      <c r="B98" s="73"/>
      <c r="C98" s="71" t="s">
        <v>579</v>
      </c>
      <c r="D98" s="76" t="s">
        <v>56</v>
      </c>
      <c r="E98" s="12">
        <v>44517</v>
      </c>
      <c r="F98" s="74" t="s">
        <v>57</v>
      </c>
      <c r="G98" s="12">
        <v>44520</v>
      </c>
      <c r="H98" s="9" t="s">
        <v>4183</v>
      </c>
      <c r="I98" s="15">
        <v>37</v>
      </c>
      <c r="J98" s="15">
        <v>30</v>
      </c>
      <c r="K98" s="15">
        <v>27</v>
      </c>
      <c r="L98" s="15">
        <v>8</v>
      </c>
      <c r="M98" s="79">
        <v>7.4924999999999997</v>
      </c>
      <c r="N98" s="94">
        <v>9</v>
      </c>
      <c r="O98" s="63">
        <v>2530</v>
      </c>
      <c r="P98" s="64">
        <f>Table22457891011234567891011121314151617181920212223242526272829303132333438236[[#This Row],[PEMBULATAN]]*O98</f>
        <v>22770</v>
      </c>
    </row>
    <row r="99" spans="1:16" ht="26.25" customHeight="1" x14ac:dyDescent="0.2">
      <c r="A99" s="13"/>
      <c r="B99" s="73"/>
      <c r="C99" s="71" t="s">
        <v>580</v>
      </c>
      <c r="D99" s="76" t="s">
        <v>56</v>
      </c>
      <c r="E99" s="12">
        <v>44517</v>
      </c>
      <c r="F99" s="74" t="s">
        <v>57</v>
      </c>
      <c r="G99" s="12">
        <v>44520</v>
      </c>
      <c r="H99" s="9" t="s">
        <v>4183</v>
      </c>
      <c r="I99" s="15">
        <v>86</v>
      </c>
      <c r="J99" s="15">
        <v>54</v>
      </c>
      <c r="K99" s="15">
        <v>44</v>
      </c>
      <c r="L99" s="15">
        <v>11</v>
      </c>
      <c r="M99" s="79">
        <v>51.084000000000003</v>
      </c>
      <c r="N99" s="94">
        <v>51.084000000000003</v>
      </c>
      <c r="O99" s="63">
        <v>2530</v>
      </c>
      <c r="P99" s="64">
        <f>Table22457891011234567891011121314151617181920212223242526272829303132333438236[[#This Row],[PEMBULATAN]]*O99</f>
        <v>129242.52</v>
      </c>
    </row>
    <row r="100" spans="1:16" ht="26.25" customHeight="1" x14ac:dyDescent="0.2">
      <c r="A100" s="13"/>
      <c r="B100" s="73"/>
      <c r="C100" s="71" t="s">
        <v>581</v>
      </c>
      <c r="D100" s="76" t="s">
        <v>56</v>
      </c>
      <c r="E100" s="12">
        <v>44517</v>
      </c>
      <c r="F100" s="74" t="s">
        <v>57</v>
      </c>
      <c r="G100" s="12">
        <v>44520</v>
      </c>
      <c r="H100" s="9" t="s">
        <v>4183</v>
      </c>
      <c r="I100" s="15">
        <v>73</v>
      </c>
      <c r="J100" s="15">
        <v>45</v>
      </c>
      <c r="K100" s="15">
        <v>23</v>
      </c>
      <c r="L100" s="15">
        <v>19</v>
      </c>
      <c r="M100" s="79">
        <v>18.888750000000002</v>
      </c>
      <c r="N100" s="94">
        <v>19</v>
      </c>
      <c r="O100" s="63">
        <v>2530</v>
      </c>
      <c r="P100" s="64">
        <f>Table22457891011234567891011121314151617181920212223242526272829303132333438236[[#This Row],[PEMBULATAN]]*O100</f>
        <v>48070</v>
      </c>
    </row>
    <row r="101" spans="1:16" ht="26.25" customHeight="1" x14ac:dyDescent="0.2">
      <c r="A101" s="13"/>
      <c r="B101" s="73"/>
      <c r="C101" s="71" t="s">
        <v>582</v>
      </c>
      <c r="D101" s="76" t="s">
        <v>56</v>
      </c>
      <c r="E101" s="12">
        <v>44517</v>
      </c>
      <c r="F101" s="74" t="s">
        <v>57</v>
      </c>
      <c r="G101" s="12">
        <v>44520</v>
      </c>
      <c r="H101" s="9" t="s">
        <v>4183</v>
      </c>
      <c r="I101" s="15">
        <v>46</v>
      </c>
      <c r="J101" s="15">
        <v>34</v>
      </c>
      <c r="K101" s="15">
        <v>32</v>
      </c>
      <c r="L101" s="15">
        <v>13</v>
      </c>
      <c r="M101" s="79">
        <v>12.512</v>
      </c>
      <c r="N101" s="94">
        <v>13</v>
      </c>
      <c r="O101" s="63">
        <v>2530</v>
      </c>
      <c r="P101" s="64">
        <f>Table22457891011234567891011121314151617181920212223242526272829303132333438236[[#This Row],[PEMBULATAN]]*O101</f>
        <v>32890</v>
      </c>
    </row>
    <row r="102" spans="1:16" ht="26.25" customHeight="1" x14ac:dyDescent="0.2">
      <c r="A102" s="13"/>
      <c r="B102" s="73"/>
      <c r="C102" s="71" t="s">
        <v>583</v>
      </c>
      <c r="D102" s="76" t="s">
        <v>56</v>
      </c>
      <c r="E102" s="12">
        <v>44517</v>
      </c>
      <c r="F102" s="74" t="s">
        <v>57</v>
      </c>
      <c r="G102" s="12">
        <v>44520</v>
      </c>
      <c r="H102" s="9" t="s">
        <v>4183</v>
      </c>
      <c r="I102" s="15">
        <v>80</v>
      </c>
      <c r="J102" s="15">
        <v>53</v>
      </c>
      <c r="K102" s="15">
        <v>20</v>
      </c>
      <c r="L102" s="15">
        <v>2</v>
      </c>
      <c r="M102" s="79">
        <v>21.2</v>
      </c>
      <c r="N102" s="94">
        <v>21.2</v>
      </c>
      <c r="O102" s="63">
        <v>2530</v>
      </c>
      <c r="P102" s="64">
        <f>Table22457891011234567891011121314151617181920212223242526272829303132333438236[[#This Row],[PEMBULATAN]]*O102</f>
        <v>53636</v>
      </c>
    </row>
    <row r="103" spans="1:16" ht="26.25" customHeight="1" x14ac:dyDescent="0.2">
      <c r="A103" s="13"/>
      <c r="B103" s="73"/>
      <c r="C103" s="71" t="s">
        <v>584</v>
      </c>
      <c r="D103" s="76" t="s">
        <v>56</v>
      </c>
      <c r="E103" s="12">
        <v>44517</v>
      </c>
      <c r="F103" s="74" t="s">
        <v>57</v>
      </c>
      <c r="G103" s="12">
        <v>44520</v>
      </c>
      <c r="H103" s="9" t="s">
        <v>4183</v>
      </c>
      <c r="I103" s="15">
        <v>80</v>
      </c>
      <c r="J103" s="15">
        <v>43</v>
      </c>
      <c r="K103" s="15">
        <v>51</v>
      </c>
      <c r="L103" s="15">
        <v>19</v>
      </c>
      <c r="M103" s="79">
        <v>43.86</v>
      </c>
      <c r="N103" s="94">
        <v>43.86</v>
      </c>
      <c r="O103" s="63">
        <v>2530</v>
      </c>
      <c r="P103" s="64">
        <f>Table22457891011234567891011121314151617181920212223242526272829303132333438236[[#This Row],[PEMBULATAN]]*O103</f>
        <v>110965.8</v>
      </c>
    </row>
    <row r="104" spans="1:16" ht="26.25" customHeight="1" x14ac:dyDescent="0.2">
      <c r="A104" s="13"/>
      <c r="B104" s="73"/>
      <c r="C104" s="71" t="s">
        <v>585</v>
      </c>
      <c r="D104" s="76" t="s">
        <v>56</v>
      </c>
      <c r="E104" s="12">
        <v>44517</v>
      </c>
      <c r="F104" s="74" t="s">
        <v>57</v>
      </c>
      <c r="G104" s="12">
        <v>44520</v>
      </c>
      <c r="H104" s="9" t="s">
        <v>4183</v>
      </c>
      <c r="I104" s="15">
        <v>63</v>
      </c>
      <c r="J104" s="15">
        <v>50</v>
      </c>
      <c r="K104" s="15">
        <v>30</v>
      </c>
      <c r="L104" s="15">
        <v>6</v>
      </c>
      <c r="M104" s="79">
        <v>23.625</v>
      </c>
      <c r="N104" s="94">
        <v>23.625</v>
      </c>
      <c r="O104" s="63">
        <v>2530</v>
      </c>
      <c r="P104" s="64">
        <f>Table22457891011234567891011121314151617181920212223242526272829303132333438236[[#This Row],[PEMBULATAN]]*O104</f>
        <v>59771.25</v>
      </c>
    </row>
    <row r="105" spans="1:16" ht="26.25" customHeight="1" x14ac:dyDescent="0.2">
      <c r="A105" s="13"/>
      <c r="B105" s="73"/>
      <c r="C105" s="71" t="s">
        <v>586</v>
      </c>
      <c r="D105" s="76" t="s">
        <v>56</v>
      </c>
      <c r="E105" s="12">
        <v>44517</v>
      </c>
      <c r="F105" s="74" t="s">
        <v>57</v>
      </c>
      <c r="G105" s="12">
        <v>44520</v>
      </c>
      <c r="H105" s="9" t="s">
        <v>4183</v>
      </c>
      <c r="I105" s="15">
        <v>80</v>
      </c>
      <c r="J105" s="15">
        <v>58</v>
      </c>
      <c r="K105" s="15">
        <v>20</v>
      </c>
      <c r="L105" s="15">
        <v>7</v>
      </c>
      <c r="M105" s="79">
        <v>23.2</v>
      </c>
      <c r="N105" s="94">
        <v>23.2</v>
      </c>
      <c r="O105" s="63">
        <v>2530</v>
      </c>
      <c r="P105" s="64">
        <f>Table22457891011234567891011121314151617181920212223242526272829303132333438236[[#This Row],[PEMBULATAN]]*O105</f>
        <v>58696</v>
      </c>
    </row>
    <row r="106" spans="1:16" ht="26.25" customHeight="1" x14ac:dyDescent="0.2">
      <c r="A106" s="13"/>
      <c r="B106" s="73"/>
      <c r="C106" s="71" t="s">
        <v>587</v>
      </c>
      <c r="D106" s="76" t="s">
        <v>56</v>
      </c>
      <c r="E106" s="12">
        <v>44517</v>
      </c>
      <c r="F106" s="74" t="s">
        <v>57</v>
      </c>
      <c r="G106" s="12">
        <v>44520</v>
      </c>
      <c r="H106" s="9" t="s">
        <v>4183</v>
      </c>
      <c r="I106" s="15">
        <v>75</v>
      </c>
      <c r="J106" s="15">
        <v>62</v>
      </c>
      <c r="K106" s="15">
        <v>30</v>
      </c>
      <c r="L106" s="15">
        <v>16</v>
      </c>
      <c r="M106" s="79">
        <v>34.875</v>
      </c>
      <c r="N106" s="94">
        <v>34.875</v>
      </c>
      <c r="O106" s="63">
        <v>2530</v>
      </c>
      <c r="P106" s="64">
        <f>Table22457891011234567891011121314151617181920212223242526272829303132333438236[[#This Row],[PEMBULATAN]]*O106</f>
        <v>88233.75</v>
      </c>
    </row>
    <row r="107" spans="1:16" ht="26.25" customHeight="1" x14ac:dyDescent="0.2">
      <c r="A107" s="13"/>
      <c r="B107" s="73"/>
      <c r="C107" s="71" t="s">
        <v>588</v>
      </c>
      <c r="D107" s="76" t="s">
        <v>56</v>
      </c>
      <c r="E107" s="12">
        <v>44517</v>
      </c>
      <c r="F107" s="74" t="s">
        <v>57</v>
      </c>
      <c r="G107" s="12">
        <v>44520</v>
      </c>
      <c r="H107" s="9" t="s">
        <v>4183</v>
      </c>
      <c r="I107" s="15">
        <v>71</v>
      </c>
      <c r="J107" s="15">
        <v>52</v>
      </c>
      <c r="K107" s="15">
        <v>30</v>
      </c>
      <c r="L107" s="15">
        <v>9</v>
      </c>
      <c r="M107" s="79">
        <v>27.69</v>
      </c>
      <c r="N107" s="94">
        <v>27.69</v>
      </c>
      <c r="O107" s="63">
        <v>2530</v>
      </c>
      <c r="P107" s="64">
        <f>Table22457891011234567891011121314151617181920212223242526272829303132333438236[[#This Row],[PEMBULATAN]]*O107</f>
        <v>70055.7</v>
      </c>
    </row>
    <row r="108" spans="1:16" ht="26.25" customHeight="1" x14ac:dyDescent="0.2">
      <c r="A108" s="13"/>
      <c r="B108" s="73"/>
      <c r="C108" s="71" t="s">
        <v>589</v>
      </c>
      <c r="D108" s="76" t="s">
        <v>56</v>
      </c>
      <c r="E108" s="12">
        <v>44517</v>
      </c>
      <c r="F108" s="74" t="s">
        <v>57</v>
      </c>
      <c r="G108" s="12">
        <v>44520</v>
      </c>
      <c r="H108" s="9" t="s">
        <v>4183</v>
      </c>
      <c r="I108" s="15">
        <v>81</v>
      </c>
      <c r="J108" s="15">
        <v>60</v>
      </c>
      <c r="K108" s="15">
        <v>30</v>
      </c>
      <c r="L108" s="15">
        <v>19</v>
      </c>
      <c r="M108" s="79">
        <v>36.450000000000003</v>
      </c>
      <c r="N108" s="94">
        <v>37</v>
      </c>
      <c r="O108" s="63">
        <v>2530</v>
      </c>
      <c r="P108" s="64">
        <f>Table22457891011234567891011121314151617181920212223242526272829303132333438236[[#This Row],[PEMBULATAN]]*O108</f>
        <v>93610</v>
      </c>
    </row>
    <row r="109" spans="1:16" ht="26.25" customHeight="1" x14ac:dyDescent="0.2">
      <c r="A109" s="13"/>
      <c r="B109" s="73"/>
      <c r="C109" s="71" t="s">
        <v>590</v>
      </c>
      <c r="D109" s="76" t="s">
        <v>56</v>
      </c>
      <c r="E109" s="12">
        <v>44517</v>
      </c>
      <c r="F109" s="74" t="s">
        <v>57</v>
      </c>
      <c r="G109" s="12">
        <v>44520</v>
      </c>
      <c r="H109" s="9" t="s">
        <v>4183</v>
      </c>
      <c r="I109" s="15">
        <v>53</v>
      </c>
      <c r="J109" s="15">
        <v>34</v>
      </c>
      <c r="K109" s="15">
        <v>20</v>
      </c>
      <c r="L109" s="15">
        <v>4</v>
      </c>
      <c r="M109" s="79">
        <v>9.01</v>
      </c>
      <c r="N109" s="94">
        <v>9.01</v>
      </c>
      <c r="O109" s="63">
        <v>2530</v>
      </c>
      <c r="P109" s="64">
        <f>Table22457891011234567891011121314151617181920212223242526272829303132333438236[[#This Row],[PEMBULATAN]]*O109</f>
        <v>22795.3</v>
      </c>
    </row>
    <row r="110" spans="1:16" ht="26.25" customHeight="1" x14ac:dyDescent="0.2">
      <c r="A110" s="13"/>
      <c r="B110" s="73"/>
      <c r="C110" s="71" t="s">
        <v>591</v>
      </c>
      <c r="D110" s="76" t="s">
        <v>56</v>
      </c>
      <c r="E110" s="12">
        <v>44517</v>
      </c>
      <c r="F110" s="74" t="s">
        <v>57</v>
      </c>
      <c r="G110" s="12">
        <v>44520</v>
      </c>
      <c r="H110" s="9" t="s">
        <v>4183</v>
      </c>
      <c r="I110" s="15">
        <v>30</v>
      </c>
      <c r="J110" s="15">
        <v>30</v>
      </c>
      <c r="K110" s="15">
        <v>20</v>
      </c>
      <c r="L110" s="15">
        <v>3</v>
      </c>
      <c r="M110" s="79">
        <v>4.5</v>
      </c>
      <c r="N110" s="94">
        <v>4.5</v>
      </c>
      <c r="O110" s="63">
        <v>2530</v>
      </c>
      <c r="P110" s="64">
        <f>Table22457891011234567891011121314151617181920212223242526272829303132333438236[[#This Row],[PEMBULATAN]]*O110</f>
        <v>11385</v>
      </c>
    </row>
    <row r="111" spans="1:16" ht="26.25" customHeight="1" x14ac:dyDescent="0.2">
      <c r="A111" s="13"/>
      <c r="B111" s="73"/>
      <c r="C111" s="71" t="s">
        <v>592</v>
      </c>
      <c r="D111" s="76" t="s">
        <v>56</v>
      </c>
      <c r="E111" s="12">
        <v>44517</v>
      </c>
      <c r="F111" s="74" t="s">
        <v>57</v>
      </c>
      <c r="G111" s="12">
        <v>44520</v>
      </c>
      <c r="H111" s="9" t="s">
        <v>4183</v>
      </c>
      <c r="I111" s="15">
        <v>40</v>
      </c>
      <c r="J111" s="15">
        <v>33</v>
      </c>
      <c r="K111" s="15">
        <v>20</v>
      </c>
      <c r="L111" s="15">
        <v>5</v>
      </c>
      <c r="M111" s="79">
        <v>6.6</v>
      </c>
      <c r="N111" s="94">
        <v>6.6</v>
      </c>
      <c r="O111" s="63">
        <v>2530</v>
      </c>
      <c r="P111" s="64">
        <f>Table22457891011234567891011121314151617181920212223242526272829303132333438236[[#This Row],[PEMBULATAN]]*O111</f>
        <v>16698</v>
      </c>
    </row>
    <row r="112" spans="1:16" ht="26.25" customHeight="1" x14ac:dyDescent="0.2">
      <c r="A112" s="13"/>
      <c r="B112" s="73"/>
      <c r="C112" s="71" t="s">
        <v>593</v>
      </c>
      <c r="D112" s="76" t="s">
        <v>56</v>
      </c>
      <c r="E112" s="12">
        <v>44517</v>
      </c>
      <c r="F112" s="74" t="s">
        <v>57</v>
      </c>
      <c r="G112" s="12">
        <v>44520</v>
      </c>
      <c r="H112" s="9" t="s">
        <v>4183</v>
      </c>
      <c r="I112" s="15">
        <v>80</v>
      </c>
      <c r="J112" s="15">
        <v>60</v>
      </c>
      <c r="K112" s="15">
        <v>32</v>
      </c>
      <c r="L112" s="15">
        <v>4</v>
      </c>
      <c r="M112" s="79">
        <v>38.4</v>
      </c>
      <c r="N112" s="94">
        <v>39</v>
      </c>
      <c r="O112" s="63">
        <v>2530</v>
      </c>
      <c r="P112" s="64">
        <f>Table22457891011234567891011121314151617181920212223242526272829303132333438236[[#This Row],[PEMBULATAN]]*O112</f>
        <v>98670</v>
      </c>
    </row>
    <row r="113" spans="1:16" ht="26.25" customHeight="1" x14ac:dyDescent="0.2">
      <c r="A113" s="13"/>
      <c r="B113" s="73"/>
      <c r="C113" s="71" t="s">
        <v>594</v>
      </c>
      <c r="D113" s="76" t="s">
        <v>56</v>
      </c>
      <c r="E113" s="12">
        <v>44517</v>
      </c>
      <c r="F113" s="74" t="s">
        <v>57</v>
      </c>
      <c r="G113" s="12">
        <v>44520</v>
      </c>
      <c r="H113" s="9" t="s">
        <v>4183</v>
      </c>
      <c r="I113" s="15">
        <v>80</v>
      </c>
      <c r="J113" s="15">
        <v>53</v>
      </c>
      <c r="K113" s="15">
        <v>30</v>
      </c>
      <c r="L113" s="15">
        <v>10</v>
      </c>
      <c r="M113" s="79">
        <v>31.8</v>
      </c>
      <c r="N113" s="94">
        <v>31.8</v>
      </c>
      <c r="O113" s="63">
        <v>2530</v>
      </c>
      <c r="P113" s="64">
        <f>Table22457891011234567891011121314151617181920212223242526272829303132333438236[[#This Row],[PEMBULATAN]]*O113</f>
        <v>80454</v>
      </c>
    </row>
    <row r="114" spans="1:16" ht="26.25" customHeight="1" x14ac:dyDescent="0.2">
      <c r="A114" s="13"/>
      <c r="B114" s="73"/>
      <c r="C114" s="71" t="s">
        <v>595</v>
      </c>
      <c r="D114" s="76" t="s">
        <v>56</v>
      </c>
      <c r="E114" s="12">
        <v>44517</v>
      </c>
      <c r="F114" s="74" t="s">
        <v>57</v>
      </c>
      <c r="G114" s="12">
        <v>44520</v>
      </c>
      <c r="H114" s="9" t="s">
        <v>4183</v>
      </c>
      <c r="I114" s="15">
        <v>70</v>
      </c>
      <c r="J114" s="15">
        <v>53</v>
      </c>
      <c r="K114" s="15">
        <v>33</v>
      </c>
      <c r="L114" s="15">
        <v>13</v>
      </c>
      <c r="M114" s="79">
        <v>30.607500000000002</v>
      </c>
      <c r="N114" s="94">
        <v>30.607500000000002</v>
      </c>
      <c r="O114" s="63">
        <v>2530</v>
      </c>
      <c r="P114" s="64">
        <f>Table22457891011234567891011121314151617181920212223242526272829303132333438236[[#This Row],[PEMBULATAN]]*O114</f>
        <v>77436.975000000006</v>
      </c>
    </row>
    <row r="115" spans="1:16" ht="26.25" customHeight="1" x14ac:dyDescent="0.2">
      <c r="A115" s="13"/>
      <c r="B115" s="73"/>
      <c r="C115" s="71" t="s">
        <v>596</v>
      </c>
      <c r="D115" s="76" t="s">
        <v>56</v>
      </c>
      <c r="E115" s="12">
        <v>44517</v>
      </c>
      <c r="F115" s="74" t="s">
        <v>57</v>
      </c>
      <c r="G115" s="12">
        <v>44520</v>
      </c>
      <c r="H115" s="9" t="s">
        <v>4183</v>
      </c>
      <c r="I115" s="15">
        <v>60</v>
      </c>
      <c r="J115" s="15">
        <v>51</v>
      </c>
      <c r="K115" s="15">
        <v>23</v>
      </c>
      <c r="L115" s="15">
        <v>6</v>
      </c>
      <c r="M115" s="79">
        <v>17.594999999999999</v>
      </c>
      <c r="N115" s="94">
        <v>17.594999999999999</v>
      </c>
      <c r="O115" s="63">
        <v>2530</v>
      </c>
      <c r="P115" s="64">
        <f>Table22457891011234567891011121314151617181920212223242526272829303132333438236[[#This Row],[PEMBULATAN]]*O115</f>
        <v>44515.35</v>
      </c>
    </row>
    <row r="116" spans="1:16" ht="26.25" customHeight="1" x14ac:dyDescent="0.2">
      <c r="A116" s="13"/>
      <c r="B116" s="73"/>
      <c r="C116" s="71" t="s">
        <v>597</v>
      </c>
      <c r="D116" s="76" t="s">
        <v>56</v>
      </c>
      <c r="E116" s="12">
        <v>44517</v>
      </c>
      <c r="F116" s="74" t="s">
        <v>57</v>
      </c>
      <c r="G116" s="12">
        <v>44520</v>
      </c>
      <c r="H116" s="9" t="s">
        <v>4183</v>
      </c>
      <c r="I116" s="15">
        <v>70</v>
      </c>
      <c r="J116" s="15">
        <v>53</v>
      </c>
      <c r="K116" s="15">
        <v>24</v>
      </c>
      <c r="L116" s="15">
        <v>7</v>
      </c>
      <c r="M116" s="79">
        <v>22.26</v>
      </c>
      <c r="N116" s="94">
        <v>22.26</v>
      </c>
      <c r="O116" s="63">
        <v>2530</v>
      </c>
      <c r="P116" s="64">
        <f>Table22457891011234567891011121314151617181920212223242526272829303132333438236[[#This Row],[PEMBULATAN]]*O116</f>
        <v>56317.8</v>
      </c>
    </row>
    <row r="117" spans="1:16" ht="26.25" customHeight="1" x14ac:dyDescent="0.2">
      <c r="A117" s="13"/>
      <c r="B117" s="73"/>
      <c r="C117" s="71" t="s">
        <v>598</v>
      </c>
      <c r="D117" s="76" t="s">
        <v>56</v>
      </c>
      <c r="E117" s="12">
        <v>44517</v>
      </c>
      <c r="F117" s="74" t="s">
        <v>57</v>
      </c>
      <c r="G117" s="12">
        <v>44520</v>
      </c>
      <c r="H117" s="9" t="s">
        <v>4183</v>
      </c>
      <c r="I117" s="15">
        <v>33</v>
      </c>
      <c r="J117" s="15">
        <v>20</v>
      </c>
      <c r="K117" s="15">
        <v>20</v>
      </c>
      <c r="L117" s="15">
        <v>4</v>
      </c>
      <c r="M117" s="79">
        <v>3.3</v>
      </c>
      <c r="N117" s="94">
        <v>5</v>
      </c>
      <c r="O117" s="63">
        <v>2530</v>
      </c>
      <c r="P117" s="64">
        <f>Table22457891011234567891011121314151617181920212223242526272829303132333438236[[#This Row],[PEMBULATAN]]*O117</f>
        <v>12650</v>
      </c>
    </row>
    <row r="118" spans="1:16" ht="26.25" customHeight="1" x14ac:dyDescent="0.2">
      <c r="A118" s="13"/>
      <c r="B118" s="73"/>
      <c r="C118" s="71" t="s">
        <v>599</v>
      </c>
      <c r="D118" s="76" t="s">
        <v>56</v>
      </c>
      <c r="E118" s="12">
        <v>44517</v>
      </c>
      <c r="F118" s="74" t="s">
        <v>57</v>
      </c>
      <c r="G118" s="12">
        <v>44520</v>
      </c>
      <c r="H118" s="9" t="s">
        <v>4183</v>
      </c>
      <c r="I118" s="15">
        <v>54</v>
      </c>
      <c r="J118" s="15">
        <v>20</v>
      </c>
      <c r="K118" s="15">
        <v>20</v>
      </c>
      <c r="L118" s="15">
        <v>3</v>
      </c>
      <c r="M118" s="79">
        <v>5.4</v>
      </c>
      <c r="N118" s="94">
        <v>6</v>
      </c>
      <c r="O118" s="63">
        <v>2530</v>
      </c>
      <c r="P118" s="64">
        <f>Table22457891011234567891011121314151617181920212223242526272829303132333438236[[#This Row],[PEMBULATAN]]*O118</f>
        <v>15180</v>
      </c>
    </row>
    <row r="119" spans="1:16" ht="26.25" customHeight="1" x14ac:dyDescent="0.2">
      <c r="A119" s="13"/>
      <c r="B119" s="73"/>
      <c r="C119" s="71" t="s">
        <v>600</v>
      </c>
      <c r="D119" s="76" t="s">
        <v>56</v>
      </c>
      <c r="E119" s="12">
        <v>44517</v>
      </c>
      <c r="F119" s="74" t="s">
        <v>57</v>
      </c>
      <c r="G119" s="12">
        <v>44520</v>
      </c>
      <c r="H119" s="9" t="s">
        <v>4183</v>
      </c>
      <c r="I119" s="15">
        <v>80</v>
      </c>
      <c r="J119" s="15">
        <v>53</v>
      </c>
      <c r="K119" s="15">
        <v>32</v>
      </c>
      <c r="L119" s="15">
        <v>17</v>
      </c>
      <c r="M119" s="79">
        <v>33.92</v>
      </c>
      <c r="N119" s="94">
        <v>33.92</v>
      </c>
      <c r="O119" s="63">
        <v>2530</v>
      </c>
      <c r="P119" s="64">
        <f>Table22457891011234567891011121314151617181920212223242526272829303132333438236[[#This Row],[PEMBULATAN]]*O119</f>
        <v>85817.600000000006</v>
      </c>
    </row>
    <row r="120" spans="1:16" ht="26.25" customHeight="1" x14ac:dyDescent="0.2">
      <c r="A120" s="13"/>
      <c r="B120" s="73"/>
      <c r="C120" s="71" t="s">
        <v>601</v>
      </c>
      <c r="D120" s="76" t="s">
        <v>56</v>
      </c>
      <c r="E120" s="12">
        <v>44517</v>
      </c>
      <c r="F120" s="74" t="s">
        <v>57</v>
      </c>
      <c r="G120" s="12">
        <v>44520</v>
      </c>
      <c r="H120" s="9" t="s">
        <v>4183</v>
      </c>
      <c r="I120" s="15">
        <v>60</v>
      </c>
      <c r="J120" s="15">
        <v>54</v>
      </c>
      <c r="K120" s="15">
        <v>20</v>
      </c>
      <c r="L120" s="15">
        <v>10</v>
      </c>
      <c r="M120" s="79">
        <v>16.2</v>
      </c>
      <c r="N120" s="94">
        <v>16.2</v>
      </c>
      <c r="O120" s="63">
        <v>2530</v>
      </c>
      <c r="P120" s="64">
        <f>Table22457891011234567891011121314151617181920212223242526272829303132333438236[[#This Row],[PEMBULATAN]]*O120</f>
        <v>40986</v>
      </c>
    </row>
    <row r="121" spans="1:16" ht="26.25" customHeight="1" x14ac:dyDescent="0.2">
      <c r="A121" s="13"/>
      <c r="B121" s="73"/>
      <c r="C121" s="71" t="s">
        <v>602</v>
      </c>
      <c r="D121" s="76" t="s">
        <v>56</v>
      </c>
      <c r="E121" s="12">
        <v>44517</v>
      </c>
      <c r="F121" s="74" t="s">
        <v>57</v>
      </c>
      <c r="G121" s="12">
        <v>44520</v>
      </c>
      <c r="H121" s="9" t="s">
        <v>4183</v>
      </c>
      <c r="I121" s="15">
        <v>60</v>
      </c>
      <c r="J121" s="15">
        <v>50</v>
      </c>
      <c r="K121" s="15">
        <v>22</v>
      </c>
      <c r="L121" s="15">
        <v>8</v>
      </c>
      <c r="M121" s="79">
        <v>16.5</v>
      </c>
      <c r="N121" s="94">
        <v>16.5</v>
      </c>
      <c r="O121" s="63">
        <v>2530</v>
      </c>
      <c r="P121" s="64">
        <f>Table22457891011234567891011121314151617181920212223242526272829303132333438236[[#This Row],[PEMBULATAN]]*O121</f>
        <v>41745</v>
      </c>
    </row>
    <row r="122" spans="1:16" ht="26.25" customHeight="1" x14ac:dyDescent="0.2">
      <c r="A122" s="13"/>
      <c r="B122" s="73"/>
      <c r="C122" s="71" t="s">
        <v>603</v>
      </c>
      <c r="D122" s="76" t="s">
        <v>56</v>
      </c>
      <c r="E122" s="12">
        <v>44517</v>
      </c>
      <c r="F122" s="74" t="s">
        <v>57</v>
      </c>
      <c r="G122" s="12">
        <v>44520</v>
      </c>
      <c r="H122" s="9" t="s">
        <v>4183</v>
      </c>
      <c r="I122" s="15">
        <v>86</v>
      </c>
      <c r="J122" s="15">
        <v>50</v>
      </c>
      <c r="K122" s="15">
        <v>34</v>
      </c>
      <c r="L122" s="15">
        <v>13</v>
      </c>
      <c r="M122" s="79">
        <v>36.549999999999997</v>
      </c>
      <c r="N122" s="94">
        <v>36.549999999999997</v>
      </c>
      <c r="O122" s="63">
        <v>2530</v>
      </c>
      <c r="P122" s="64">
        <f>Table22457891011234567891011121314151617181920212223242526272829303132333438236[[#This Row],[PEMBULATAN]]*O122</f>
        <v>92471.5</v>
      </c>
    </row>
    <row r="123" spans="1:16" ht="26.25" customHeight="1" x14ac:dyDescent="0.2">
      <c r="A123" s="13"/>
      <c r="B123" s="73"/>
      <c r="C123" s="71" t="s">
        <v>604</v>
      </c>
      <c r="D123" s="76" t="s">
        <v>56</v>
      </c>
      <c r="E123" s="12">
        <v>44517</v>
      </c>
      <c r="F123" s="74" t="s">
        <v>57</v>
      </c>
      <c r="G123" s="12">
        <v>44520</v>
      </c>
      <c r="H123" s="9" t="s">
        <v>4183</v>
      </c>
      <c r="I123" s="15">
        <v>55</v>
      </c>
      <c r="J123" s="15">
        <v>55</v>
      </c>
      <c r="K123" s="15">
        <v>12</v>
      </c>
      <c r="L123" s="15">
        <v>8</v>
      </c>
      <c r="M123" s="79">
        <v>9.0749999999999993</v>
      </c>
      <c r="N123" s="94">
        <v>9.0749999999999993</v>
      </c>
      <c r="O123" s="63">
        <v>2530</v>
      </c>
      <c r="P123" s="64">
        <f>Table22457891011234567891011121314151617181920212223242526272829303132333438236[[#This Row],[PEMBULATAN]]*O123</f>
        <v>22959.75</v>
      </c>
    </row>
    <row r="124" spans="1:16" ht="26.25" customHeight="1" x14ac:dyDescent="0.2">
      <c r="A124" s="13"/>
      <c r="B124" s="73"/>
      <c r="C124" s="71" t="s">
        <v>605</v>
      </c>
      <c r="D124" s="76" t="s">
        <v>56</v>
      </c>
      <c r="E124" s="12">
        <v>44517</v>
      </c>
      <c r="F124" s="74" t="s">
        <v>57</v>
      </c>
      <c r="G124" s="12">
        <v>44520</v>
      </c>
      <c r="H124" s="9" t="s">
        <v>4183</v>
      </c>
      <c r="I124" s="15">
        <v>60</v>
      </c>
      <c r="J124" s="15">
        <v>43</v>
      </c>
      <c r="K124" s="15">
        <v>30</v>
      </c>
      <c r="L124" s="15">
        <v>11</v>
      </c>
      <c r="M124" s="79">
        <v>19.350000000000001</v>
      </c>
      <c r="N124" s="94">
        <v>20</v>
      </c>
      <c r="O124" s="63">
        <v>2530</v>
      </c>
      <c r="P124" s="64">
        <f>Table22457891011234567891011121314151617181920212223242526272829303132333438236[[#This Row],[PEMBULATAN]]*O124</f>
        <v>50600</v>
      </c>
    </row>
    <row r="125" spans="1:16" ht="26.25" customHeight="1" x14ac:dyDescent="0.2">
      <c r="A125" s="13"/>
      <c r="B125" s="73"/>
      <c r="C125" s="71" t="s">
        <v>606</v>
      </c>
      <c r="D125" s="76" t="s">
        <v>56</v>
      </c>
      <c r="E125" s="12">
        <v>44517</v>
      </c>
      <c r="F125" s="74" t="s">
        <v>57</v>
      </c>
      <c r="G125" s="12">
        <v>44520</v>
      </c>
      <c r="H125" s="9" t="s">
        <v>4183</v>
      </c>
      <c r="I125" s="15">
        <v>80</v>
      </c>
      <c r="J125" s="15">
        <v>40</v>
      </c>
      <c r="K125" s="15">
        <v>32</v>
      </c>
      <c r="L125" s="15">
        <v>14</v>
      </c>
      <c r="M125" s="79">
        <v>25.6</v>
      </c>
      <c r="N125" s="94">
        <v>25.6</v>
      </c>
      <c r="O125" s="63">
        <v>2530</v>
      </c>
      <c r="P125" s="64">
        <f>Table22457891011234567891011121314151617181920212223242526272829303132333438236[[#This Row],[PEMBULATAN]]*O125</f>
        <v>64768</v>
      </c>
    </row>
    <row r="126" spans="1:16" ht="26.25" customHeight="1" x14ac:dyDescent="0.2">
      <c r="A126" s="13"/>
      <c r="B126" s="73"/>
      <c r="C126" s="71" t="s">
        <v>607</v>
      </c>
      <c r="D126" s="76" t="s">
        <v>56</v>
      </c>
      <c r="E126" s="12">
        <v>44517</v>
      </c>
      <c r="F126" s="74" t="s">
        <v>57</v>
      </c>
      <c r="G126" s="12">
        <v>44520</v>
      </c>
      <c r="H126" s="9" t="s">
        <v>4183</v>
      </c>
      <c r="I126" s="15">
        <v>70</v>
      </c>
      <c r="J126" s="15">
        <v>54</v>
      </c>
      <c r="K126" s="15">
        <v>22</v>
      </c>
      <c r="L126" s="15">
        <v>7</v>
      </c>
      <c r="M126" s="79">
        <v>20.79</v>
      </c>
      <c r="N126" s="94">
        <v>20.79</v>
      </c>
      <c r="O126" s="63">
        <v>2530</v>
      </c>
      <c r="P126" s="64">
        <f>Table22457891011234567891011121314151617181920212223242526272829303132333438236[[#This Row],[PEMBULATAN]]*O126</f>
        <v>52598.7</v>
      </c>
    </row>
    <row r="127" spans="1:16" ht="26.25" customHeight="1" x14ac:dyDescent="0.2">
      <c r="A127" s="13"/>
      <c r="B127" s="73"/>
      <c r="C127" s="71" t="s">
        <v>608</v>
      </c>
      <c r="D127" s="76" t="s">
        <v>56</v>
      </c>
      <c r="E127" s="12">
        <v>44517</v>
      </c>
      <c r="F127" s="74" t="s">
        <v>57</v>
      </c>
      <c r="G127" s="12">
        <v>44520</v>
      </c>
      <c r="H127" s="9" t="s">
        <v>4183</v>
      </c>
      <c r="I127" s="15">
        <v>52</v>
      </c>
      <c r="J127" s="15">
        <v>43</v>
      </c>
      <c r="K127" s="15">
        <v>20</v>
      </c>
      <c r="L127" s="15">
        <v>3</v>
      </c>
      <c r="M127" s="79">
        <v>11.18</v>
      </c>
      <c r="N127" s="94">
        <v>11.18</v>
      </c>
      <c r="O127" s="63">
        <v>2530</v>
      </c>
      <c r="P127" s="64">
        <f>Table22457891011234567891011121314151617181920212223242526272829303132333438236[[#This Row],[PEMBULATAN]]*O127</f>
        <v>28285.399999999998</v>
      </c>
    </row>
    <row r="128" spans="1:16" ht="26.25" customHeight="1" x14ac:dyDescent="0.2">
      <c r="A128" s="13"/>
      <c r="B128" s="73"/>
      <c r="C128" s="71" t="s">
        <v>609</v>
      </c>
      <c r="D128" s="76" t="s">
        <v>56</v>
      </c>
      <c r="E128" s="12">
        <v>44517</v>
      </c>
      <c r="F128" s="74" t="s">
        <v>57</v>
      </c>
      <c r="G128" s="12">
        <v>44520</v>
      </c>
      <c r="H128" s="9" t="s">
        <v>4183</v>
      </c>
      <c r="I128" s="15">
        <v>54</v>
      </c>
      <c r="J128" s="15">
        <v>50</v>
      </c>
      <c r="K128" s="15">
        <v>34</v>
      </c>
      <c r="L128" s="15">
        <v>5</v>
      </c>
      <c r="M128" s="79">
        <v>22.95</v>
      </c>
      <c r="N128" s="94">
        <v>22.95</v>
      </c>
      <c r="O128" s="63">
        <v>2530</v>
      </c>
      <c r="P128" s="64">
        <f>Table22457891011234567891011121314151617181920212223242526272829303132333438236[[#This Row],[PEMBULATAN]]*O128</f>
        <v>58063.5</v>
      </c>
    </row>
    <row r="129" spans="1:16" ht="26.25" customHeight="1" x14ac:dyDescent="0.2">
      <c r="A129" s="13"/>
      <c r="B129" s="73"/>
      <c r="C129" s="71" t="s">
        <v>610</v>
      </c>
      <c r="D129" s="76" t="s">
        <v>56</v>
      </c>
      <c r="E129" s="12">
        <v>44517</v>
      </c>
      <c r="F129" s="74" t="s">
        <v>57</v>
      </c>
      <c r="G129" s="12">
        <v>44520</v>
      </c>
      <c r="H129" s="9" t="s">
        <v>4183</v>
      </c>
      <c r="I129" s="15">
        <v>64</v>
      </c>
      <c r="J129" s="15">
        <v>56</v>
      </c>
      <c r="K129" s="15">
        <v>24</v>
      </c>
      <c r="L129" s="15">
        <v>10</v>
      </c>
      <c r="M129" s="79">
        <v>21.504000000000001</v>
      </c>
      <c r="N129" s="94">
        <v>21.504000000000001</v>
      </c>
      <c r="O129" s="63">
        <v>2530</v>
      </c>
      <c r="P129" s="64">
        <f>Table22457891011234567891011121314151617181920212223242526272829303132333438236[[#This Row],[PEMBULATAN]]*O129</f>
        <v>54405.120000000003</v>
      </c>
    </row>
    <row r="130" spans="1:16" ht="26.25" customHeight="1" x14ac:dyDescent="0.2">
      <c r="A130" s="13"/>
      <c r="B130" s="73"/>
      <c r="C130" s="71" t="s">
        <v>611</v>
      </c>
      <c r="D130" s="76" t="s">
        <v>56</v>
      </c>
      <c r="E130" s="12">
        <v>44517</v>
      </c>
      <c r="F130" s="74" t="s">
        <v>57</v>
      </c>
      <c r="G130" s="12">
        <v>44520</v>
      </c>
      <c r="H130" s="9" t="s">
        <v>4183</v>
      </c>
      <c r="I130" s="15">
        <v>76</v>
      </c>
      <c r="J130" s="15">
        <v>64</v>
      </c>
      <c r="K130" s="15">
        <v>34</v>
      </c>
      <c r="L130" s="15">
        <v>15</v>
      </c>
      <c r="M130" s="79">
        <v>41.344000000000001</v>
      </c>
      <c r="N130" s="94">
        <v>42</v>
      </c>
      <c r="O130" s="63">
        <v>2530</v>
      </c>
      <c r="P130" s="64">
        <f>Table22457891011234567891011121314151617181920212223242526272829303132333438236[[#This Row],[PEMBULATAN]]*O130</f>
        <v>106260</v>
      </c>
    </row>
    <row r="131" spans="1:16" ht="26.25" customHeight="1" x14ac:dyDescent="0.2">
      <c r="A131" s="13"/>
      <c r="B131" s="73"/>
      <c r="C131" s="71" t="s">
        <v>612</v>
      </c>
      <c r="D131" s="76" t="s">
        <v>56</v>
      </c>
      <c r="E131" s="12">
        <v>44517</v>
      </c>
      <c r="F131" s="74" t="s">
        <v>57</v>
      </c>
      <c r="G131" s="12">
        <v>44520</v>
      </c>
      <c r="H131" s="9" t="s">
        <v>4183</v>
      </c>
      <c r="I131" s="15">
        <v>42</v>
      </c>
      <c r="J131" s="15">
        <v>30</v>
      </c>
      <c r="K131" s="15">
        <v>10</v>
      </c>
      <c r="L131" s="15">
        <v>10</v>
      </c>
      <c r="M131" s="79">
        <v>3.15</v>
      </c>
      <c r="N131" s="94">
        <v>10</v>
      </c>
      <c r="O131" s="63">
        <v>2530</v>
      </c>
      <c r="P131" s="64">
        <f>Table22457891011234567891011121314151617181920212223242526272829303132333438236[[#This Row],[PEMBULATAN]]*O131</f>
        <v>25300</v>
      </c>
    </row>
    <row r="132" spans="1:16" ht="26.25" customHeight="1" x14ac:dyDescent="0.2">
      <c r="A132" s="13"/>
      <c r="B132" s="73"/>
      <c r="C132" s="71" t="s">
        <v>613</v>
      </c>
      <c r="D132" s="76" t="s">
        <v>56</v>
      </c>
      <c r="E132" s="12">
        <v>44517</v>
      </c>
      <c r="F132" s="74" t="s">
        <v>57</v>
      </c>
      <c r="G132" s="12">
        <v>44520</v>
      </c>
      <c r="H132" s="9" t="s">
        <v>4183</v>
      </c>
      <c r="I132" s="15">
        <v>35</v>
      </c>
      <c r="J132" s="15">
        <v>24</v>
      </c>
      <c r="K132" s="15">
        <v>20</v>
      </c>
      <c r="L132" s="15">
        <v>10</v>
      </c>
      <c r="M132" s="79">
        <v>4.2</v>
      </c>
      <c r="N132" s="94">
        <v>10</v>
      </c>
      <c r="O132" s="63">
        <v>2530</v>
      </c>
      <c r="P132" s="64">
        <f>Table22457891011234567891011121314151617181920212223242526272829303132333438236[[#This Row],[PEMBULATAN]]*O132</f>
        <v>25300</v>
      </c>
    </row>
    <row r="133" spans="1:16" ht="26.25" customHeight="1" x14ac:dyDescent="0.2">
      <c r="A133" s="13"/>
      <c r="B133" s="73"/>
      <c r="C133" s="71" t="s">
        <v>614</v>
      </c>
      <c r="D133" s="76" t="s">
        <v>56</v>
      </c>
      <c r="E133" s="12">
        <v>44517</v>
      </c>
      <c r="F133" s="74" t="s">
        <v>57</v>
      </c>
      <c r="G133" s="12">
        <v>44520</v>
      </c>
      <c r="H133" s="9" t="s">
        <v>4183</v>
      </c>
      <c r="I133" s="15">
        <v>64</v>
      </c>
      <c r="J133" s="15">
        <v>53</v>
      </c>
      <c r="K133" s="15">
        <v>34</v>
      </c>
      <c r="L133" s="15">
        <v>14</v>
      </c>
      <c r="M133" s="79">
        <v>28.832000000000001</v>
      </c>
      <c r="N133" s="94">
        <v>28.832000000000001</v>
      </c>
      <c r="O133" s="63">
        <v>2530</v>
      </c>
      <c r="P133" s="64">
        <f>Table22457891011234567891011121314151617181920212223242526272829303132333438236[[#This Row],[PEMBULATAN]]*O133</f>
        <v>72944.960000000006</v>
      </c>
    </row>
    <row r="134" spans="1:16" ht="26.25" customHeight="1" x14ac:dyDescent="0.2">
      <c r="A134" s="13"/>
      <c r="B134" s="73"/>
      <c r="C134" s="71" t="s">
        <v>615</v>
      </c>
      <c r="D134" s="76" t="s">
        <v>56</v>
      </c>
      <c r="E134" s="12">
        <v>44517</v>
      </c>
      <c r="F134" s="74" t="s">
        <v>57</v>
      </c>
      <c r="G134" s="12">
        <v>44520</v>
      </c>
      <c r="H134" s="9" t="s">
        <v>4183</v>
      </c>
      <c r="I134" s="15">
        <v>85</v>
      </c>
      <c r="J134" s="15">
        <v>60</v>
      </c>
      <c r="K134" s="15">
        <v>30</v>
      </c>
      <c r="L134" s="15">
        <v>7</v>
      </c>
      <c r="M134" s="79">
        <v>38.25</v>
      </c>
      <c r="N134" s="94">
        <v>38.25</v>
      </c>
      <c r="O134" s="63">
        <v>2530</v>
      </c>
      <c r="P134" s="64">
        <f>Table22457891011234567891011121314151617181920212223242526272829303132333438236[[#This Row],[PEMBULATAN]]*O134</f>
        <v>96772.5</v>
      </c>
    </row>
    <row r="135" spans="1:16" ht="26.25" customHeight="1" x14ac:dyDescent="0.2">
      <c r="A135" s="13"/>
      <c r="B135" s="73"/>
      <c r="C135" s="71" t="s">
        <v>616</v>
      </c>
      <c r="D135" s="76" t="s">
        <v>56</v>
      </c>
      <c r="E135" s="12">
        <v>44517</v>
      </c>
      <c r="F135" s="74" t="s">
        <v>57</v>
      </c>
      <c r="G135" s="12">
        <v>44520</v>
      </c>
      <c r="H135" s="9" t="s">
        <v>4183</v>
      </c>
      <c r="I135" s="15">
        <v>100</v>
      </c>
      <c r="J135" s="15">
        <v>43</v>
      </c>
      <c r="K135" s="15">
        <v>40</v>
      </c>
      <c r="L135" s="15">
        <v>17</v>
      </c>
      <c r="M135" s="79">
        <v>43</v>
      </c>
      <c r="N135" s="94">
        <v>43</v>
      </c>
      <c r="O135" s="63">
        <v>2530</v>
      </c>
      <c r="P135" s="64">
        <f>Table22457891011234567891011121314151617181920212223242526272829303132333438236[[#This Row],[PEMBULATAN]]*O135</f>
        <v>108790</v>
      </c>
    </row>
    <row r="136" spans="1:16" ht="26.25" customHeight="1" x14ac:dyDescent="0.2">
      <c r="A136" s="13"/>
      <c r="B136" s="73"/>
      <c r="C136" s="71" t="s">
        <v>617</v>
      </c>
      <c r="D136" s="76" t="s">
        <v>56</v>
      </c>
      <c r="E136" s="12">
        <v>44517</v>
      </c>
      <c r="F136" s="74" t="s">
        <v>57</v>
      </c>
      <c r="G136" s="12">
        <v>44520</v>
      </c>
      <c r="H136" s="9" t="s">
        <v>4183</v>
      </c>
      <c r="I136" s="15">
        <v>63</v>
      </c>
      <c r="J136" s="15">
        <v>70</v>
      </c>
      <c r="K136" s="15">
        <v>30</v>
      </c>
      <c r="L136" s="15">
        <v>5</v>
      </c>
      <c r="M136" s="79">
        <v>33.075000000000003</v>
      </c>
      <c r="N136" s="94">
        <v>33.075000000000003</v>
      </c>
      <c r="O136" s="63">
        <v>2530</v>
      </c>
      <c r="P136" s="64">
        <f>Table22457891011234567891011121314151617181920212223242526272829303132333438236[[#This Row],[PEMBULATAN]]*O136</f>
        <v>83679.75</v>
      </c>
    </row>
    <row r="137" spans="1:16" ht="26.25" customHeight="1" x14ac:dyDescent="0.2">
      <c r="A137" s="13"/>
      <c r="B137" s="73"/>
      <c r="C137" s="71" t="s">
        <v>618</v>
      </c>
      <c r="D137" s="76" t="s">
        <v>56</v>
      </c>
      <c r="E137" s="12">
        <v>44517</v>
      </c>
      <c r="F137" s="74" t="s">
        <v>57</v>
      </c>
      <c r="G137" s="12">
        <v>44520</v>
      </c>
      <c r="H137" s="9" t="s">
        <v>4183</v>
      </c>
      <c r="I137" s="15">
        <v>80</v>
      </c>
      <c r="J137" s="15">
        <v>60</v>
      </c>
      <c r="K137" s="15">
        <v>33</v>
      </c>
      <c r="L137" s="15">
        <v>14</v>
      </c>
      <c r="M137" s="79">
        <v>39.6</v>
      </c>
      <c r="N137" s="94">
        <v>39.6</v>
      </c>
      <c r="O137" s="63">
        <v>2530</v>
      </c>
      <c r="P137" s="64">
        <f>Table22457891011234567891011121314151617181920212223242526272829303132333438236[[#This Row],[PEMBULATAN]]*O137</f>
        <v>100188</v>
      </c>
    </row>
    <row r="138" spans="1:16" ht="26.25" customHeight="1" x14ac:dyDescent="0.2">
      <c r="A138" s="13"/>
      <c r="B138" s="73"/>
      <c r="C138" s="71" t="s">
        <v>619</v>
      </c>
      <c r="D138" s="76" t="s">
        <v>56</v>
      </c>
      <c r="E138" s="12">
        <v>44517</v>
      </c>
      <c r="F138" s="74" t="s">
        <v>57</v>
      </c>
      <c r="G138" s="12">
        <v>44520</v>
      </c>
      <c r="H138" s="9" t="s">
        <v>4183</v>
      </c>
      <c r="I138" s="15">
        <v>30</v>
      </c>
      <c r="J138" s="15">
        <v>50</v>
      </c>
      <c r="K138" s="15">
        <v>20</v>
      </c>
      <c r="L138" s="15">
        <v>4</v>
      </c>
      <c r="M138" s="79">
        <v>7.5</v>
      </c>
      <c r="N138" s="94">
        <v>9</v>
      </c>
      <c r="O138" s="63">
        <v>2530</v>
      </c>
      <c r="P138" s="64">
        <f>Table22457891011234567891011121314151617181920212223242526272829303132333438236[[#This Row],[PEMBULATAN]]*O138</f>
        <v>22770</v>
      </c>
    </row>
    <row r="139" spans="1:16" ht="26.25" customHeight="1" x14ac:dyDescent="0.2">
      <c r="A139" s="13"/>
      <c r="B139" s="73"/>
      <c r="C139" s="71" t="s">
        <v>620</v>
      </c>
      <c r="D139" s="76" t="s">
        <v>56</v>
      </c>
      <c r="E139" s="12">
        <v>44517</v>
      </c>
      <c r="F139" s="74" t="s">
        <v>57</v>
      </c>
      <c r="G139" s="12">
        <v>44520</v>
      </c>
      <c r="H139" s="9" t="s">
        <v>4183</v>
      </c>
      <c r="I139" s="15">
        <v>60</v>
      </c>
      <c r="J139" s="15">
        <v>53</v>
      </c>
      <c r="K139" s="15">
        <v>30</v>
      </c>
      <c r="L139" s="15">
        <v>6</v>
      </c>
      <c r="M139" s="79">
        <v>23.85</v>
      </c>
      <c r="N139" s="94">
        <v>23.85</v>
      </c>
      <c r="O139" s="63">
        <v>2530</v>
      </c>
      <c r="P139" s="64">
        <f>Table22457891011234567891011121314151617181920212223242526272829303132333438236[[#This Row],[PEMBULATAN]]*O139</f>
        <v>60340.5</v>
      </c>
    </row>
    <row r="140" spans="1:16" ht="26.25" customHeight="1" x14ac:dyDescent="0.2">
      <c r="A140" s="13"/>
      <c r="B140" s="73"/>
      <c r="C140" s="71" t="s">
        <v>621</v>
      </c>
      <c r="D140" s="76" t="s">
        <v>56</v>
      </c>
      <c r="E140" s="12">
        <v>44517</v>
      </c>
      <c r="F140" s="74" t="s">
        <v>57</v>
      </c>
      <c r="G140" s="12">
        <v>44520</v>
      </c>
      <c r="H140" s="9" t="s">
        <v>4183</v>
      </c>
      <c r="I140" s="15">
        <v>70</v>
      </c>
      <c r="J140" s="15">
        <v>60</v>
      </c>
      <c r="K140" s="15">
        <v>23</v>
      </c>
      <c r="L140" s="15">
        <v>9</v>
      </c>
      <c r="M140" s="79">
        <v>24.15</v>
      </c>
      <c r="N140" s="94">
        <v>24.15</v>
      </c>
      <c r="O140" s="63">
        <v>2530</v>
      </c>
      <c r="P140" s="64">
        <f>Table22457891011234567891011121314151617181920212223242526272829303132333438236[[#This Row],[PEMBULATAN]]*O140</f>
        <v>61099.5</v>
      </c>
    </row>
    <row r="141" spans="1:16" ht="26.25" customHeight="1" x14ac:dyDescent="0.2">
      <c r="A141" s="13"/>
      <c r="B141" s="73"/>
      <c r="C141" s="71" t="s">
        <v>622</v>
      </c>
      <c r="D141" s="76" t="s">
        <v>56</v>
      </c>
      <c r="E141" s="12">
        <v>44517</v>
      </c>
      <c r="F141" s="74" t="s">
        <v>57</v>
      </c>
      <c r="G141" s="12">
        <v>44520</v>
      </c>
      <c r="H141" s="9" t="s">
        <v>4183</v>
      </c>
      <c r="I141" s="15">
        <v>91</v>
      </c>
      <c r="J141" s="15">
        <v>53</v>
      </c>
      <c r="K141" s="15">
        <v>23</v>
      </c>
      <c r="L141" s="15">
        <v>7</v>
      </c>
      <c r="M141" s="79">
        <v>27.732250000000001</v>
      </c>
      <c r="N141" s="94">
        <v>27.732250000000001</v>
      </c>
      <c r="O141" s="63">
        <v>2530</v>
      </c>
      <c r="P141" s="64">
        <f>Table22457891011234567891011121314151617181920212223242526272829303132333438236[[#This Row],[PEMBULATAN]]*O141</f>
        <v>70162.592499999999</v>
      </c>
    </row>
    <row r="142" spans="1:16" ht="26.25" customHeight="1" x14ac:dyDescent="0.2">
      <c r="A142" s="13"/>
      <c r="B142" s="73"/>
      <c r="C142" s="71" t="s">
        <v>623</v>
      </c>
      <c r="D142" s="76" t="s">
        <v>56</v>
      </c>
      <c r="E142" s="12">
        <v>44517</v>
      </c>
      <c r="F142" s="74" t="s">
        <v>57</v>
      </c>
      <c r="G142" s="12">
        <v>44520</v>
      </c>
      <c r="H142" s="9" t="s">
        <v>4183</v>
      </c>
      <c r="I142" s="15">
        <v>77</v>
      </c>
      <c r="J142" s="15">
        <v>60</v>
      </c>
      <c r="K142" s="15">
        <v>30</v>
      </c>
      <c r="L142" s="15">
        <v>11</v>
      </c>
      <c r="M142" s="79">
        <v>34.65</v>
      </c>
      <c r="N142" s="94">
        <v>34.65</v>
      </c>
      <c r="O142" s="63">
        <v>2530</v>
      </c>
      <c r="P142" s="64">
        <f>Table22457891011234567891011121314151617181920212223242526272829303132333438236[[#This Row],[PEMBULATAN]]*O142</f>
        <v>87664.5</v>
      </c>
    </row>
    <row r="143" spans="1:16" ht="26.25" customHeight="1" x14ac:dyDescent="0.2">
      <c r="A143" s="13"/>
      <c r="B143" s="73"/>
      <c r="C143" s="71" t="s">
        <v>624</v>
      </c>
      <c r="D143" s="76" t="s">
        <v>56</v>
      </c>
      <c r="E143" s="12">
        <v>44517</v>
      </c>
      <c r="F143" s="74" t="s">
        <v>57</v>
      </c>
      <c r="G143" s="12">
        <v>44520</v>
      </c>
      <c r="H143" s="9" t="s">
        <v>4183</v>
      </c>
      <c r="I143" s="15">
        <v>100</v>
      </c>
      <c r="J143" s="15">
        <v>60</v>
      </c>
      <c r="K143" s="15">
        <v>36</v>
      </c>
      <c r="L143" s="15">
        <v>21</v>
      </c>
      <c r="M143" s="79">
        <v>54</v>
      </c>
      <c r="N143" s="94">
        <v>54</v>
      </c>
      <c r="O143" s="63">
        <v>2530</v>
      </c>
      <c r="P143" s="64">
        <f>Table22457891011234567891011121314151617181920212223242526272829303132333438236[[#This Row],[PEMBULATAN]]*O143</f>
        <v>136620</v>
      </c>
    </row>
    <row r="144" spans="1:16" ht="26.25" customHeight="1" x14ac:dyDescent="0.2">
      <c r="A144" s="13"/>
      <c r="B144" s="73"/>
      <c r="C144" s="71" t="s">
        <v>625</v>
      </c>
      <c r="D144" s="76" t="s">
        <v>56</v>
      </c>
      <c r="E144" s="12">
        <v>44517</v>
      </c>
      <c r="F144" s="74" t="s">
        <v>57</v>
      </c>
      <c r="G144" s="12">
        <v>44520</v>
      </c>
      <c r="H144" s="9" t="s">
        <v>4183</v>
      </c>
      <c r="I144" s="15">
        <v>43</v>
      </c>
      <c r="J144" s="15">
        <v>40</v>
      </c>
      <c r="K144" s="15">
        <v>11</v>
      </c>
      <c r="L144" s="15">
        <v>7</v>
      </c>
      <c r="M144" s="79">
        <v>4.7300000000000004</v>
      </c>
      <c r="N144" s="94">
        <v>7</v>
      </c>
      <c r="O144" s="63">
        <v>2530</v>
      </c>
      <c r="P144" s="64">
        <f>Table22457891011234567891011121314151617181920212223242526272829303132333438236[[#This Row],[PEMBULATAN]]*O144</f>
        <v>17710</v>
      </c>
    </row>
    <row r="145" spans="1:16" ht="26.25" customHeight="1" x14ac:dyDescent="0.2">
      <c r="A145" s="13"/>
      <c r="B145" s="73"/>
      <c r="C145" s="71" t="s">
        <v>626</v>
      </c>
      <c r="D145" s="76" t="s">
        <v>56</v>
      </c>
      <c r="E145" s="12">
        <v>44517</v>
      </c>
      <c r="F145" s="74" t="s">
        <v>57</v>
      </c>
      <c r="G145" s="12">
        <v>44520</v>
      </c>
      <c r="H145" s="9" t="s">
        <v>4183</v>
      </c>
      <c r="I145" s="15">
        <v>43</v>
      </c>
      <c r="J145" s="15">
        <v>30</v>
      </c>
      <c r="K145" s="15">
        <v>23</v>
      </c>
      <c r="L145" s="15">
        <v>22</v>
      </c>
      <c r="M145" s="79">
        <v>7.4175000000000004</v>
      </c>
      <c r="N145" s="94">
        <v>23</v>
      </c>
      <c r="O145" s="63">
        <v>2530</v>
      </c>
      <c r="P145" s="64">
        <f>Table22457891011234567891011121314151617181920212223242526272829303132333438236[[#This Row],[PEMBULATAN]]*O145</f>
        <v>58190</v>
      </c>
    </row>
    <row r="146" spans="1:16" ht="26.25" customHeight="1" x14ac:dyDescent="0.2">
      <c r="A146" s="13"/>
      <c r="B146" s="73"/>
      <c r="C146" s="71" t="s">
        <v>627</v>
      </c>
      <c r="D146" s="76" t="s">
        <v>56</v>
      </c>
      <c r="E146" s="12">
        <v>44517</v>
      </c>
      <c r="F146" s="74" t="s">
        <v>57</v>
      </c>
      <c r="G146" s="12">
        <v>44520</v>
      </c>
      <c r="H146" s="9" t="s">
        <v>4183</v>
      </c>
      <c r="I146" s="15">
        <v>115</v>
      </c>
      <c r="J146" s="15">
        <v>54</v>
      </c>
      <c r="K146" s="15">
        <v>23</v>
      </c>
      <c r="L146" s="15">
        <v>20</v>
      </c>
      <c r="M146" s="79">
        <v>35.707500000000003</v>
      </c>
      <c r="N146" s="94">
        <v>35.707500000000003</v>
      </c>
      <c r="O146" s="63">
        <v>2530</v>
      </c>
      <c r="P146" s="64">
        <f>Table22457891011234567891011121314151617181920212223242526272829303132333438236[[#This Row],[PEMBULATAN]]*O146</f>
        <v>90339.975000000006</v>
      </c>
    </row>
    <row r="147" spans="1:16" ht="26.25" customHeight="1" x14ac:dyDescent="0.2">
      <c r="A147" s="13"/>
      <c r="B147" s="73"/>
      <c r="C147" s="71" t="s">
        <v>628</v>
      </c>
      <c r="D147" s="76" t="s">
        <v>56</v>
      </c>
      <c r="E147" s="12">
        <v>44517</v>
      </c>
      <c r="F147" s="74" t="s">
        <v>57</v>
      </c>
      <c r="G147" s="12">
        <v>44520</v>
      </c>
      <c r="H147" s="9" t="s">
        <v>4183</v>
      </c>
      <c r="I147" s="15">
        <v>43</v>
      </c>
      <c r="J147" s="15">
        <v>20</v>
      </c>
      <c r="K147" s="15">
        <v>32</v>
      </c>
      <c r="L147" s="15">
        <v>7</v>
      </c>
      <c r="M147" s="79">
        <v>6.88</v>
      </c>
      <c r="N147" s="94">
        <v>7</v>
      </c>
      <c r="O147" s="63">
        <v>2530</v>
      </c>
      <c r="P147" s="64">
        <f>Table22457891011234567891011121314151617181920212223242526272829303132333438236[[#This Row],[PEMBULATAN]]*O147</f>
        <v>17710</v>
      </c>
    </row>
    <row r="148" spans="1:16" ht="26.25" customHeight="1" x14ac:dyDescent="0.2">
      <c r="A148" s="13"/>
      <c r="B148" s="73"/>
      <c r="C148" s="71" t="s">
        <v>629</v>
      </c>
      <c r="D148" s="76" t="s">
        <v>56</v>
      </c>
      <c r="E148" s="12">
        <v>44517</v>
      </c>
      <c r="F148" s="74" t="s">
        <v>57</v>
      </c>
      <c r="G148" s="12">
        <v>44520</v>
      </c>
      <c r="H148" s="9" t="s">
        <v>4183</v>
      </c>
      <c r="I148" s="15">
        <v>80</v>
      </c>
      <c r="J148" s="15">
        <v>65</v>
      </c>
      <c r="K148" s="15">
        <v>34</v>
      </c>
      <c r="L148" s="15">
        <v>10</v>
      </c>
      <c r="M148" s="79">
        <v>44.2</v>
      </c>
      <c r="N148" s="94">
        <v>44.2</v>
      </c>
      <c r="O148" s="63">
        <v>2530</v>
      </c>
      <c r="P148" s="64">
        <f>Table22457891011234567891011121314151617181920212223242526272829303132333438236[[#This Row],[PEMBULATAN]]*O148</f>
        <v>111826</v>
      </c>
    </row>
    <row r="149" spans="1:16" ht="26.25" customHeight="1" x14ac:dyDescent="0.2">
      <c r="A149" s="13"/>
      <c r="B149" s="73"/>
      <c r="C149" s="71" t="s">
        <v>630</v>
      </c>
      <c r="D149" s="76" t="s">
        <v>56</v>
      </c>
      <c r="E149" s="12">
        <v>44517</v>
      </c>
      <c r="F149" s="74" t="s">
        <v>57</v>
      </c>
      <c r="G149" s="12">
        <v>44520</v>
      </c>
      <c r="H149" s="9" t="s">
        <v>4183</v>
      </c>
      <c r="I149" s="15">
        <v>70</v>
      </c>
      <c r="J149" s="15">
        <v>50</v>
      </c>
      <c r="K149" s="15">
        <v>33</v>
      </c>
      <c r="L149" s="15">
        <v>4</v>
      </c>
      <c r="M149" s="79">
        <v>28.875</v>
      </c>
      <c r="N149" s="94">
        <v>28.875</v>
      </c>
      <c r="O149" s="63">
        <v>2530</v>
      </c>
      <c r="P149" s="64">
        <f>Table22457891011234567891011121314151617181920212223242526272829303132333438236[[#This Row],[PEMBULATAN]]*O149</f>
        <v>73053.75</v>
      </c>
    </row>
    <row r="150" spans="1:16" ht="26.25" customHeight="1" x14ac:dyDescent="0.2">
      <c r="A150" s="13"/>
      <c r="B150" s="73"/>
      <c r="C150" s="71" t="s">
        <v>631</v>
      </c>
      <c r="D150" s="76" t="s">
        <v>56</v>
      </c>
      <c r="E150" s="12">
        <v>44517</v>
      </c>
      <c r="F150" s="74" t="s">
        <v>57</v>
      </c>
      <c r="G150" s="12">
        <v>44520</v>
      </c>
      <c r="H150" s="9" t="s">
        <v>4183</v>
      </c>
      <c r="I150" s="15">
        <v>53</v>
      </c>
      <c r="J150" s="15">
        <v>40</v>
      </c>
      <c r="K150" s="15">
        <v>22</v>
      </c>
      <c r="L150" s="15">
        <v>6</v>
      </c>
      <c r="M150" s="79">
        <v>11.66</v>
      </c>
      <c r="N150" s="94">
        <v>11.66</v>
      </c>
      <c r="O150" s="63">
        <v>2530</v>
      </c>
      <c r="P150" s="64">
        <f>Table22457891011234567891011121314151617181920212223242526272829303132333438236[[#This Row],[PEMBULATAN]]*O150</f>
        <v>29499.8</v>
      </c>
    </row>
    <row r="151" spans="1:16" ht="26.25" customHeight="1" x14ac:dyDescent="0.2">
      <c r="A151" s="13"/>
      <c r="B151" s="73"/>
      <c r="C151" s="71" t="s">
        <v>632</v>
      </c>
      <c r="D151" s="76" t="s">
        <v>56</v>
      </c>
      <c r="E151" s="12">
        <v>44517</v>
      </c>
      <c r="F151" s="74" t="s">
        <v>57</v>
      </c>
      <c r="G151" s="12">
        <v>44520</v>
      </c>
      <c r="H151" s="9" t="s">
        <v>4183</v>
      </c>
      <c r="I151" s="15">
        <v>90</v>
      </c>
      <c r="J151" s="15">
        <v>42</v>
      </c>
      <c r="K151" s="15">
        <v>12</v>
      </c>
      <c r="L151" s="15">
        <v>2</v>
      </c>
      <c r="M151" s="79">
        <v>11.34</v>
      </c>
      <c r="N151" s="94">
        <v>12</v>
      </c>
      <c r="O151" s="63">
        <v>2530</v>
      </c>
      <c r="P151" s="64">
        <f>Table22457891011234567891011121314151617181920212223242526272829303132333438236[[#This Row],[PEMBULATAN]]*O151</f>
        <v>30360</v>
      </c>
    </row>
    <row r="152" spans="1:16" ht="26.25" customHeight="1" x14ac:dyDescent="0.2">
      <c r="A152" s="13"/>
      <c r="B152" s="73"/>
      <c r="C152" s="71" t="s">
        <v>633</v>
      </c>
      <c r="D152" s="76" t="s">
        <v>56</v>
      </c>
      <c r="E152" s="12">
        <v>44517</v>
      </c>
      <c r="F152" s="74" t="s">
        <v>57</v>
      </c>
      <c r="G152" s="12">
        <v>44520</v>
      </c>
      <c r="H152" s="9" t="s">
        <v>4183</v>
      </c>
      <c r="I152" s="15">
        <v>96</v>
      </c>
      <c r="J152" s="15">
        <v>62</v>
      </c>
      <c r="K152" s="15">
        <v>34</v>
      </c>
      <c r="L152" s="15">
        <v>19</v>
      </c>
      <c r="M152" s="79">
        <v>50.591999999999999</v>
      </c>
      <c r="N152" s="94">
        <v>50.591999999999999</v>
      </c>
      <c r="O152" s="63">
        <v>2530</v>
      </c>
      <c r="P152" s="64">
        <f>Table22457891011234567891011121314151617181920212223242526272829303132333438236[[#This Row],[PEMBULATAN]]*O152</f>
        <v>127997.75999999999</v>
      </c>
    </row>
    <row r="153" spans="1:16" ht="26.25" customHeight="1" x14ac:dyDescent="0.2">
      <c r="A153" s="13"/>
      <c r="B153" s="73"/>
      <c r="C153" s="71" t="s">
        <v>634</v>
      </c>
      <c r="D153" s="76" t="s">
        <v>56</v>
      </c>
      <c r="E153" s="12">
        <v>44517</v>
      </c>
      <c r="F153" s="74" t="s">
        <v>57</v>
      </c>
      <c r="G153" s="12">
        <v>44520</v>
      </c>
      <c r="H153" s="9" t="s">
        <v>4183</v>
      </c>
      <c r="I153" s="15">
        <v>46</v>
      </c>
      <c r="J153" s="15">
        <v>37</v>
      </c>
      <c r="K153" s="15">
        <v>42</v>
      </c>
      <c r="L153" s="15">
        <v>10</v>
      </c>
      <c r="M153" s="79">
        <v>17.870999999999999</v>
      </c>
      <c r="N153" s="94">
        <v>17.870999999999999</v>
      </c>
      <c r="O153" s="63">
        <v>2530</v>
      </c>
      <c r="P153" s="64">
        <f>Table22457891011234567891011121314151617181920212223242526272829303132333438236[[#This Row],[PEMBULATAN]]*O153</f>
        <v>45213.63</v>
      </c>
    </row>
    <row r="154" spans="1:16" ht="26.25" customHeight="1" x14ac:dyDescent="0.2">
      <c r="A154" s="13"/>
      <c r="B154" s="73"/>
      <c r="C154" s="71" t="s">
        <v>635</v>
      </c>
      <c r="D154" s="76" t="s">
        <v>56</v>
      </c>
      <c r="E154" s="12">
        <v>44517</v>
      </c>
      <c r="F154" s="74" t="s">
        <v>57</v>
      </c>
      <c r="G154" s="12">
        <v>44520</v>
      </c>
      <c r="H154" s="9" t="s">
        <v>4183</v>
      </c>
      <c r="I154" s="15">
        <v>110</v>
      </c>
      <c r="J154" s="15">
        <v>55</v>
      </c>
      <c r="K154" s="15">
        <v>42</v>
      </c>
      <c r="L154" s="15">
        <v>17</v>
      </c>
      <c r="M154" s="79">
        <v>63.524999999999999</v>
      </c>
      <c r="N154" s="94">
        <v>63.524999999999999</v>
      </c>
      <c r="O154" s="63">
        <v>2530</v>
      </c>
      <c r="P154" s="64">
        <f>Table22457891011234567891011121314151617181920212223242526272829303132333438236[[#This Row],[PEMBULATAN]]*O154</f>
        <v>160718.25</v>
      </c>
    </row>
    <row r="155" spans="1:16" ht="26.25" customHeight="1" x14ac:dyDescent="0.2">
      <c r="A155" s="13"/>
      <c r="B155" s="73"/>
      <c r="C155" s="71" t="s">
        <v>636</v>
      </c>
      <c r="D155" s="76" t="s">
        <v>56</v>
      </c>
      <c r="E155" s="12">
        <v>44517</v>
      </c>
      <c r="F155" s="74" t="s">
        <v>57</v>
      </c>
      <c r="G155" s="12">
        <v>44520</v>
      </c>
      <c r="H155" s="9" t="s">
        <v>4183</v>
      </c>
      <c r="I155" s="15">
        <v>70</v>
      </c>
      <c r="J155" s="15">
        <v>27</v>
      </c>
      <c r="K155" s="15">
        <v>22</v>
      </c>
      <c r="L155" s="15">
        <v>7</v>
      </c>
      <c r="M155" s="79">
        <v>10.395</v>
      </c>
      <c r="N155" s="94">
        <v>11</v>
      </c>
      <c r="O155" s="63">
        <v>2530</v>
      </c>
      <c r="P155" s="64">
        <f>Table22457891011234567891011121314151617181920212223242526272829303132333438236[[#This Row],[PEMBULATAN]]*O155</f>
        <v>27830</v>
      </c>
    </row>
    <row r="156" spans="1:16" ht="26.25" customHeight="1" x14ac:dyDescent="0.2">
      <c r="A156" s="13"/>
      <c r="B156" s="73"/>
      <c r="C156" s="71" t="s">
        <v>637</v>
      </c>
      <c r="D156" s="76" t="s">
        <v>56</v>
      </c>
      <c r="E156" s="12">
        <v>44517</v>
      </c>
      <c r="F156" s="74" t="s">
        <v>57</v>
      </c>
      <c r="G156" s="12">
        <v>44520</v>
      </c>
      <c r="H156" s="9" t="s">
        <v>4183</v>
      </c>
      <c r="I156" s="15">
        <v>88</v>
      </c>
      <c r="J156" s="15">
        <v>45</v>
      </c>
      <c r="K156" s="15">
        <v>32</v>
      </c>
      <c r="L156" s="15">
        <v>1</v>
      </c>
      <c r="M156" s="79">
        <v>31.68</v>
      </c>
      <c r="N156" s="94">
        <v>31.68</v>
      </c>
      <c r="O156" s="63">
        <v>2530</v>
      </c>
      <c r="P156" s="64">
        <f>Table22457891011234567891011121314151617181920212223242526272829303132333438236[[#This Row],[PEMBULATAN]]*O156</f>
        <v>80150.399999999994</v>
      </c>
    </row>
    <row r="157" spans="1:16" ht="26.25" customHeight="1" x14ac:dyDescent="0.2">
      <c r="A157" s="13"/>
      <c r="B157" s="73"/>
      <c r="C157" s="71" t="s">
        <v>638</v>
      </c>
      <c r="D157" s="76" t="s">
        <v>56</v>
      </c>
      <c r="E157" s="12">
        <v>44517</v>
      </c>
      <c r="F157" s="74" t="s">
        <v>57</v>
      </c>
      <c r="G157" s="12">
        <v>44520</v>
      </c>
      <c r="H157" s="9" t="s">
        <v>4183</v>
      </c>
      <c r="I157" s="15">
        <v>52</v>
      </c>
      <c r="J157" s="15">
        <v>41</v>
      </c>
      <c r="K157" s="15">
        <v>35</v>
      </c>
      <c r="L157" s="15">
        <v>6</v>
      </c>
      <c r="M157" s="79">
        <v>18.655000000000001</v>
      </c>
      <c r="N157" s="94">
        <v>18.655000000000001</v>
      </c>
      <c r="O157" s="63">
        <v>2530</v>
      </c>
      <c r="P157" s="64">
        <f>Table22457891011234567891011121314151617181920212223242526272829303132333438236[[#This Row],[PEMBULATAN]]*O157</f>
        <v>47197.15</v>
      </c>
    </row>
    <row r="158" spans="1:16" ht="26.25" customHeight="1" x14ac:dyDescent="0.2">
      <c r="A158" s="13"/>
      <c r="B158" s="73"/>
      <c r="C158" s="71" t="s">
        <v>639</v>
      </c>
      <c r="D158" s="76" t="s">
        <v>56</v>
      </c>
      <c r="E158" s="12">
        <v>44517</v>
      </c>
      <c r="F158" s="74" t="s">
        <v>57</v>
      </c>
      <c r="G158" s="12">
        <v>44520</v>
      </c>
      <c r="H158" s="9" t="s">
        <v>4183</v>
      </c>
      <c r="I158" s="15">
        <v>37</v>
      </c>
      <c r="J158" s="15">
        <v>34</v>
      </c>
      <c r="K158" s="15">
        <v>26</v>
      </c>
      <c r="L158" s="15">
        <v>12</v>
      </c>
      <c r="M158" s="79">
        <v>8.1769999999999996</v>
      </c>
      <c r="N158" s="94">
        <v>12</v>
      </c>
      <c r="O158" s="63">
        <v>2530</v>
      </c>
      <c r="P158" s="64">
        <f>Table22457891011234567891011121314151617181920212223242526272829303132333438236[[#This Row],[PEMBULATAN]]*O158</f>
        <v>30360</v>
      </c>
    </row>
    <row r="159" spans="1:16" ht="26.25" customHeight="1" x14ac:dyDescent="0.2">
      <c r="A159" s="13"/>
      <c r="B159" s="73"/>
      <c r="C159" s="71" t="s">
        <v>640</v>
      </c>
      <c r="D159" s="76" t="s">
        <v>56</v>
      </c>
      <c r="E159" s="12">
        <v>44517</v>
      </c>
      <c r="F159" s="74" t="s">
        <v>57</v>
      </c>
      <c r="G159" s="12">
        <v>44520</v>
      </c>
      <c r="H159" s="9" t="s">
        <v>4183</v>
      </c>
      <c r="I159" s="15">
        <v>88</v>
      </c>
      <c r="J159" s="15">
        <v>54</v>
      </c>
      <c r="K159" s="15">
        <v>30</v>
      </c>
      <c r="L159" s="15">
        <v>20</v>
      </c>
      <c r="M159" s="79">
        <v>35.64</v>
      </c>
      <c r="N159" s="94">
        <v>35.64</v>
      </c>
      <c r="O159" s="63">
        <v>2530</v>
      </c>
      <c r="P159" s="64">
        <f>Table22457891011234567891011121314151617181920212223242526272829303132333438236[[#This Row],[PEMBULATAN]]*O159</f>
        <v>90169.2</v>
      </c>
    </row>
    <row r="160" spans="1:16" ht="26.25" customHeight="1" x14ac:dyDescent="0.2">
      <c r="A160" s="13"/>
      <c r="B160" s="73"/>
      <c r="C160" s="71" t="s">
        <v>641</v>
      </c>
      <c r="D160" s="76" t="s">
        <v>56</v>
      </c>
      <c r="E160" s="12">
        <v>44517</v>
      </c>
      <c r="F160" s="74" t="s">
        <v>57</v>
      </c>
      <c r="G160" s="12">
        <v>44520</v>
      </c>
      <c r="H160" s="9" t="s">
        <v>4183</v>
      </c>
      <c r="I160" s="15">
        <v>105</v>
      </c>
      <c r="J160" s="15">
        <v>64</v>
      </c>
      <c r="K160" s="15">
        <v>32</v>
      </c>
      <c r="L160" s="15">
        <v>35</v>
      </c>
      <c r="M160" s="79">
        <v>53.76</v>
      </c>
      <c r="N160" s="94">
        <v>53.76</v>
      </c>
      <c r="O160" s="63">
        <v>2530</v>
      </c>
      <c r="P160" s="64">
        <f>Table22457891011234567891011121314151617181920212223242526272829303132333438236[[#This Row],[PEMBULATAN]]*O160</f>
        <v>136012.79999999999</v>
      </c>
    </row>
    <row r="161" spans="1:16" ht="26.25" customHeight="1" x14ac:dyDescent="0.2">
      <c r="A161" s="13"/>
      <c r="B161" s="73"/>
      <c r="C161" s="71" t="s">
        <v>642</v>
      </c>
      <c r="D161" s="76" t="s">
        <v>56</v>
      </c>
      <c r="E161" s="12">
        <v>44517</v>
      </c>
      <c r="F161" s="74" t="s">
        <v>57</v>
      </c>
      <c r="G161" s="12">
        <v>44520</v>
      </c>
      <c r="H161" s="9" t="s">
        <v>4183</v>
      </c>
      <c r="I161" s="15">
        <v>57</v>
      </c>
      <c r="J161" s="15">
        <v>44</v>
      </c>
      <c r="K161" s="15">
        <v>26</v>
      </c>
      <c r="L161" s="15">
        <v>9</v>
      </c>
      <c r="M161" s="79">
        <v>16.302</v>
      </c>
      <c r="N161" s="94">
        <v>17</v>
      </c>
      <c r="O161" s="63">
        <v>2530</v>
      </c>
      <c r="P161" s="64">
        <f>Table22457891011234567891011121314151617181920212223242526272829303132333438236[[#This Row],[PEMBULATAN]]*O161</f>
        <v>43010</v>
      </c>
    </row>
    <row r="162" spans="1:16" ht="26.25" customHeight="1" x14ac:dyDescent="0.2">
      <c r="A162" s="13"/>
      <c r="B162" s="73"/>
      <c r="C162" s="71" t="s">
        <v>643</v>
      </c>
      <c r="D162" s="76" t="s">
        <v>56</v>
      </c>
      <c r="E162" s="12">
        <v>44517</v>
      </c>
      <c r="F162" s="74" t="s">
        <v>57</v>
      </c>
      <c r="G162" s="12">
        <v>44520</v>
      </c>
      <c r="H162" s="9" t="s">
        <v>4183</v>
      </c>
      <c r="I162" s="15">
        <v>84</v>
      </c>
      <c r="J162" s="15">
        <v>50</v>
      </c>
      <c r="K162" s="15">
        <v>6</v>
      </c>
      <c r="L162" s="15">
        <v>6</v>
      </c>
      <c r="M162" s="79">
        <v>6.3</v>
      </c>
      <c r="N162" s="94">
        <v>7</v>
      </c>
      <c r="O162" s="63">
        <v>2530</v>
      </c>
      <c r="P162" s="64">
        <f>Table22457891011234567891011121314151617181920212223242526272829303132333438236[[#This Row],[PEMBULATAN]]*O162</f>
        <v>17710</v>
      </c>
    </row>
    <row r="163" spans="1:16" ht="26.25" customHeight="1" x14ac:dyDescent="0.2">
      <c r="A163" s="13"/>
      <c r="B163" s="73"/>
      <c r="C163" s="71" t="s">
        <v>644</v>
      </c>
      <c r="D163" s="76" t="s">
        <v>56</v>
      </c>
      <c r="E163" s="12">
        <v>44517</v>
      </c>
      <c r="F163" s="74" t="s">
        <v>57</v>
      </c>
      <c r="G163" s="12">
        <v>44520</v>
      </c>
      <c r="H163" s="9" t="s">
        <v>4183</v>
      </c>
      <c r="I163" s="15">
        <v>37</v>
      </c>
      <c r="J163" s="15">
        <v>27</v>
      </c>
      <c r="K163" s="15">
        <v>37</v>
      </c>
      <c r="L163" s="15">
        <v>8</v>
      </c>
      <c r="M163" s="79">
        <v>9.2407500000000002</v>
      </c>
      <c r="N163" s="94">
        <v>9.2407500000000002</v>
      </c>
      <c r="O163" s="63">
        <v>2530</v>
      </c>
      <c r="P163" s="64">
        <f>Table22457891011234567891011121314151617181920212223242526272829303132333438236[[#This Row],[PEMBULATAN]]*O163</f>
        <v>23379.0975</v>
      </c>
    </row>
    <row r="164" spans="1:16" ht="26.25" customHeight="1" x14ac:dyDescent="0.2">
      <c r="A164" s="13"/>
      <c r="B164" s="73"/>
      <c r="C164" s="71" t="s">
        <v>645</v>
      </c>
      <c r="D164" s="76" t="s">
        <v>56</v>
      </c>
      <c r="E164" s="12">
        <v>44517</v>
      </c>
      <c r="F164" s="74" t="s">
        <v>57</v>
      </c>
      <c r="G164" s="12">
        <v>44520</v>
      </c>
      <c r="H164" s="9" t="s">
        <v>4183</v>
      </c>
      <c r="I164" s="15">
        <v>65</v>
      </c>
      <c r="J164" s="15">
        <v>47</v>
      </c>
      <c r="K164" s="15">
        <v>16</v>
      </c>
      <c r="L164" s="15">
        <v>7</v>
      </c>
      <c r="M164" s="79">
        <v>12.22</v>
      </c>
      <c r="N164" s="94">
        <v>12.22</v>
      </c>
      <c r="O164" s="63">
        <v>2530</v>
      </c>
      <c r="P164" s="64">
        <f>Table22457891011234567891011121314151617181920212223242526272829303132333438236[[#This Row],[PEMBULATAN]]*O164</f>
        <v>30916.600000000002</v>
      </c>
    </row>
    <row r="165" spans="1:16" ht="26.25" customHeight="1" x14ac:dyDescent="0.2">
      <c r="A165" s="13"/>
      <c r="B165" s="73"/>
      <c r="C165" s="71" t="s">
        <v>646</v>
      </c>
      <c r="D165" s="76" t="s">
        <v>56</v>
      </c>
      <c r="E165" s="12">
        <v>44517</v>
      </c>
      <c r="F165" s="74" t="s">
        <v>57</v>
      </c>
      <c r="G165" s="12">
        <v>44520</v>
      </c>
      <c r="H165" s="9" t="s">
        <v>4183</v>
      </c>
      <c r="I165" s="15">
        <v>88</v>
      </c>
      <c r="J165" s="15">
        <v>58</v>
      </c>
      <c r="K165" s="15">
        <v>24</v>
      </c>
      <c r="L165" s="15">
        <v>8</v>
      </c>
      <c r="M165" s="79">
        <v>30.623999999999999</v>
      </c>
      <c r="N165" s="94">
        <v>30.623999999999999</v>
      </c>
      <c r="O165" s="63">
        <v>2530</v>
      </c>
      <c r="P165" s="64">
        <f>Table22457891011234567891011121314151617181920212223242526272829303132333438236[[#This Row],[PEMBULATAN]]*O165</f>
        <v>77478.720000000001</v>
      </c>
    </row>
    <row r="166" spans="1:16" ht="26.25" customHeight="1" x14ac:dyDescent="0.2">
      <c r="A166" s="13"/>
      <c r="B166" s="73"/>
      <c r="C166" s="71" t="s">
        <v>647</v>
      </c>
      <c r="D166" s="76" t="s">
        <v>56</v>
      </c>
      <c r="E166" s="12">
        <v>44517</v>
      </c>
      <c r="F166" s="74" t="s">
        <v>57</v>
      </c>
      <c r="G166" s="12">
        <v>44520</v>
      </c>
      <c r="H166" s="9" t="s">
        <v>4183</v>
      </c>
      <c r="I166" s="15">
        <v>28</v>
      </c>
      <c r="J166" s="15">
        <v>28</v>
      </c>
      <c r="K166" s="15">
        <v>16</v>
      </c>
      <c r="L166" s="15">
        <v>5</v>
      </c>
      <c r="M166" s="79">
        <v>3.1360000000000001</v>
      </c>
      <c r="N166" s="94">
        <v>5</v>
      </c>
      <c r="O166" s="63">
        <v>2530</v>
      </c>
      <c r="P166" s="64">
        <f>Table22457891011234567891011121314151617181920212223242526272829303132333438236[[#This Row],[PEMBULATAN]]*O166</f>
        <v>12650</v>
      </c>
    </row>
    <row r="167" spans="1:16" ht="26.25" customHeight="1" x14ac:dyDescent="0.2">
      <c r="A167" s="13"/>
      <c r="B167" s="73"/>
      <c r="C167" s="71" t="s">
        <v>648</v>
      </c>
      <c r="D167" s="76" t="s">
        <v>56</v>
      </c>
      <c r="E167" s="12">
        <v>44517</v>
      </c>
      <c r="F167" s="74" t="s">
        <v>57</v>
      </c>
      <c r="G167" s="12">
        <v>44520</v>
      </c>
      <c r="H167" s="9" t="s">
        <v>4183</v>
      </c>
      <c r="I167" s="15">
        <v>62</v>
      </c>
      <c r="J167" s="15">
        <v>42</v>
      </c>
      <c r="K167" s="15">
        <v>6</v>
      </c>
      <c r="L167" s="15">
        <v>2</v>
      </c>
      <c r="M167" s="79">
        <v>3.9060000000000001</v>
      </c>
      <c r="N167" s="94">
        <v>3.9060000000000001</v>
      </c>
      <c r="O167" s="63">
        <v>2530</v>
      </c>
      <c r="P167" s="64">
        <f>Table22457891011234567891011121314151617181920212223242526272829303132333438236[[#This Row],[PEMBULATAN]]*O167</f>
        <v>9882.18</v>
      </c>
    </row>
    <row r="168" spans="1:16" ht="26.25" customHeight="1" x14ac:dyDescent="0.2">
      <c r="A168" s="13"/>
      <c r="B168" s="73"/>
      <c r="C168" s="71" t="s">
        <v>649</v>
      </c>
      <c r="D168" s="76" t="s">
        <v>56</v>
      </c>
      <c r="E168" s="12">
        <v>44517</v>
      </c>
      <c r="F168" s="74" t="s">
        <v>57</v>
      </c>
      <c r="G168" s="12">
        <v>44520</v>
      </c>
      <c r="H168" s="9" t="s">
        <v>4183</v>
      </c>
      <c r="I168" s="15">
        <v>44</v>
      </c>
      <c r="J168" s="15">
        <v>34</v>
      </c>
      <c r="K168" s="15">
        <v>36</v>
      </c>
      <c r="L168" s="15">
        <v>10</v>
      </c>
      <c r="M168" s="79">
        <v>13.464</v>
      </c>
      <c r="N168" s="94">
        <v>14</v>
      </c>
      <c r="O168" s="63">
        <v>2530</v>
      </c>
      <c r="P168" s="64">
        <f>Table22457891011234567891011121314151617181920212223242526272829303132333438236[[#This Row],[PEMBULATAN]]*O168</f>
        <v>35420</v>
      </c>
    </row>
    <row r="169" spans="1:16" ht="26.25" customHeight="1" x14ac:dyDescent="0.2">
      <c r="A169" s="13"/>
      <c r="B169" s="73"/>
      <c r="C169" s="71" t="s">
        <v>650</v>
      </c>
      <c r="D169" s="76" t="s">
        <v>56</v>
      </c>
      <c r="E169" s="12">
        <v>44517</v>
      </c>
      <c r="F169" s="74" t="s">
        <v>57</v>
      </c>
      <c r="G169" s="12">
        <v>44520</v>
      </c>
      <c r="H169" s="9" t="s">
        <v>4183</v>
      </c>
      <c r="I169" s="15">
        <v>90</v>
      </c>
      <c r="J169" s="15">
        <v>40</v>
      </c>
      <c r="K169" s="15">
        <v>10</v>
      </c>
      <c r="L169" s="15">
        <v>1</v>
      </c>
      <c r="M169" s="79">
        <v>9</v>
      </c>
      <c r="N169" s="94">
        <v>9</v>
      </c>
      <c r="O169" s="63">
        <v>2530</v>
      </c>
      <c r="P169" s="64">
        <f>Table22457891011234567891011121314151617181920212223242526272829303132333438236[[#This Row],[PEMBULATAN]]*O169</f>
        <v>22770</v>
      </c>
    </row>
    <row r="170" spans="1:16" ht="26.25" customHeight="1" x14ac:dyDescent="0.2">
      <c r="A170" s="13"/>
      <c r="B170" s="73"/>
      <c r="C170" s="71" t="s">
        <v>651</v>
      </c>
      <c r="D170" s="76" t="s">
        <v>56</v>
      </c>
      <c r="E170" s="12">
        <v>44517</v>
      </c>
      <c r="F170" s="74" t="s">
        <v>57</v>
      </c>
      <c r="G170" s="12">
        <v>44520</v>
      </c>
      <c r="H170" s="9" t="s">
        <v>4183</v>
      </c>
      <c r="I170" s="15">
        <v>155</v>
      </c>
      <c r="J170" s="15">
        <v>10</v>
      </c>
      <c r="K170" s="15">
        <v>10</v>
      </c>
      <c r="L170" s="15">
        <v>4</v>
      </c>
      <c r="M170" s="79">
        <v>3.875</v>
      </c>
      <c r="N170" s="94">
        <v>4</v>
      </c>
      <c r="O170" s="63">
        <v>2530</v>
      </c>
      <c r="P170" s="64">
        <f>Table22457891011234567891011121314151617181920212223242526272829303132333438236[[#This Row],[PEMBULATAN]]*O170</f>
        <v>10120</v>
      </c>
    </row>
    <row r="171" spans="1:16" ht="26.25" customHeight="1" x14ac:dyDescent="0.2">
      <c r="A171" s="13"/>
      <c r="B171" s="73"/>
      <c r="C171" s="71" t="s">
        <v>652</v>
      </c>
      <c r="D171" s="76" t="s">
        <v>56</v>
      </c>
      <c r="E171" s="12">
        <v>44517</v>
      </c>
      <c r="F171" s="74" t="s">
        <v>57</v>
      </c>
      <c r="G171" s="12">
        <v>44520</v>
      </c>
      <c r="H171" s="9" t="s">
        <v>4183</v>
      </c>
      <c r="I171" s="15">
        <v>86</v>
      </c>
      <c r="J171" s="15">
        <v>36</v>
      </c>
      <c r="K171" s="15">
        <v>16</v>
      </c>
      <c r="L171" s="15">
        <v>8</v>
      </c>
      <c r="M171" s="79">
        <v>12.384</v>
      </c>
      <c r="N171" s="94">
        <v>13</v>
      </c>
      <c r="O171" s="63">
        <v>2530</v>
      </c>
      <c r="P171" s="64">
        <f>Table22457891011234567891011121314151617181920212223242526272829303132333438236[[#This Row],[PEMBULATAN]]*O171</f>
        <v>32890</v>
      </c>
    </row>
    <row r="172" spans="1:16" ht="26.25" customHeight="1" x14ac:dyDescent="0.2">
      <c r="A172" s="13"/>
      <c r="B172" s="73"/>
      <c r="C172" s="71" t="s">
        <v>653</v>
      </c>
      <c r="D172" s="76" t="s">
        <v>56</v>
      </c>
      <c r="E172" s="12">
        <v>44517</v>
      </c>
      <c r="F172" s="74" t="s">
        <v>57</v>
      </c>
      <c r="G172" s="12">
        <v>44520</v>
      </c>
      <c r="H172" s="9" t="s">
        <v>4183</v>
      </c>
      <c r="I172" s="15">
        <v>55</v>
      </c>
      <c r="J172" s="15">
        <v>52</v>
      </c>
      <c r="K172" s="15">
        <v>18</v>
      </c>
      <c r="L172" s="15">
        <v>2</v>
      </c>
      <c r="M172" s="79">
        <v>12.87</v>
      </c>
      <c r="N172" s="94">
        <v>12.87</v>
      </c>
      <c r="O172" s="63">
        <v>2530</v>
      </c>
      <c r="P172" s="64">
        <f>Table22457891011234567891011121314151617181920212223242526272829303132333438236[[#This Row],[PEMBULATAN]]*O172</f>
        <v>32561.1</v>
      </c>
    </row>
    <row r="173" spans="1:16" ht="26.25" customHeight="1" x14ac:dyDescent="0.2">
      <c r="A173" s="13"/>
      <c r="B173" s="73"/>
      <c r="C173" s="71" t="s">
        <v>654</v>
      </c>
      <c r="D173" s="76" t="s">
        <v>56</v>
      </c>
      <c r="E173" s="12">
        <v>44517</v>
      </c>
      <c r="F173" s="74" t="s">
        <v>57</v>
      </c>
      <c r="G173" s="12">
        <v>44520</v>
      </c>
      <c r="H173" s="9" t="s">
        <v>4183</v>
      </c>
      <c r="I173" s="15">
        <v>77</v>
      </c>
      <c r="J173" s="15">
        <v>34</v>
      </c>
      <c r="K173" s="15">
        <v>22</v>
      </c>
      <c r="L173" s="15">
        <v>2</v>
      </c>
      <c r="M173" s="79">
        <v>14.398999999999999</v>
      </c>
      <c r="N173" s="94">
        <v>15</v>
      </c>
      <c r="O173" s="63">
        <v>2530</v>
      </c>
      <c r="P173" s="64">
        <f>Table22457891011234567891011121314151617181920212223242526272829303132333438236[[#This Row],[PEMBULATAN]]*O173</f>
        <v>37950</v>
      </c>
    </row>
    <row r="174" spans="1:16" ht="26.25" customHeight="1" x14ac:dyDescent="0.2">
      <c r="A174" s="13"/>
      <c r="B174" s="73"/>
      <c r="C174" s="71" t="s">
        <v>655</v>
      </c>
      <c r="D174" s="76" t="s">
        <v>56</v>
      </c>
      <c r="E174" s="12">
        <v>44517</v>
      </c>
      <c r="F174" s="74" t="s">
        <v>57</v>
      </c>
      <c r="G174" s="12">
        <v>44520</v>
      </c>
      <c r="H174" s="9" t="s">
        <v>4183</v>
      </c>
      <c r="I174" s="15">
        <v>56</v>
      </c>
      <c r="J174" s="15">
        <v>38</v>
      </c>
      <c r="K174" s="15">
        <v>56</v>
      </c>
      <c r="L174" s="15">
        <v>18</v>
      </c>
      <c r="M174" s="79">
        <v>29.792000000000002</v>
      </c>
      <c r="N174" s="94">
        <v>29.792000000000002</v>
      </c>
      <c r="O174" s="63">
        <v>2530</v>
      </c>
      <c r="P174" s="64">
        <f>Table22457891011234567891011121314151617181920212223242526272829303132333438236[[#This Row],[PEMBULATAN]]*O174</f>
        <v>75373.760000000009</v>
      </c>
    </row>
    <row r="175" spans="1:16" ht="26.25" customHeight="1" x14ac:dyDescent="0.2">
      <c r="A175" s="13"/>
      <c r="B175" s="73"/>
      <c r="C175" s="71" t="s">
        <v>656</v>
      </c>
      <c r="D175" s="76" t="s">
        <v>56</v>
      </c>
      <c r="E175" s="12">
        <v>44517</v>
      </c>
      <c r="F175" s="74" t="s">
        <v>57</v>
      </c>
      <c r="G175" s="12">
        <v>44520</v>
      </c>
      <c r="H175" s="9" t="s">
        <v>4183</v>
      </c>
      <c r="I175" s="15">
        <v>128</v>
      </c>
      <c r="J175" s="15">
        <v>45</v>
      </c>
      <c r="K175" s="15">
        <v>45</v>
      </c>
      <c r="L175" s="15">
        <v>5</v>
      </c>
      <c r="M175" s="79">
        <v>64.8</v>
      </c>
      <c r="N175" s="94">
        <v>64.8</v>
      </c>
      <c r="O175" s="63">
        <v>2530</v>
      </c>
      <c r="P175" s="64">
        <f>Table22457891011234567891011121314151617181920212223242526272829303132333438236[[#This Row],[PEMBULATAN]]*O175</f>
        <v>163944</v>
      </c>
    </row>
    <row r="176" spans="1:16" ht="26.25" customHeight="1" x14ac:dyDescent="0.2">
      <c r="A176" s="13"/>
      <c r="B176" s="73"/>
      <c r="C176" s="71" t="s">
        <v>657</v>
      </c>
      <c r="D176" s="76" t="s">
        <v>56</v>
      </c>
      <c r="E176" s="12">
        <v>44517</v>
      </c>
      <c r="F176" s="74" t="s">
        <v>57</v>
      </c>
      <c r="G176" s="12">
        <v>44520</v>
      </c>
      <c r="H176" s="9" t="s">
        <v>4183</v>
      </c>
      <c r="I176" s="15">
        <v>45</v>
      </c>
      <c r="J176" s="15">
        <v>38</v>
      </c>
      <c r="K176" s="15">
        <v>27</v>
      </c>
      <c r="L176" s="15">
        <v>11</v>
      </c>
      <c r="M176" s="79">
        <v>11.5425</v>
      </c>
      <c r="N176" s="94">
        <v>11.5425</v>
      </c>
      <c r="O176" s="63">
        <v>2530</v>
      </c>
      <c r="P176" s="64">
        <f>Table22457891011234567891011121314151617181920212223242526272829303132333438236[[#This Row],[PEMBULATAN]]*O176</f>
        <v>29202.525000000001</v>
      </c>
    </row>
    <row r="177" spans="1:16" ht="26.25" customHeight="1" x14ac:dyDescent="0.2">
      <c r="A177" s="13"/>
      <c r="B177" s="73"/>
      <c r="C177" s="71" t="s">
        <v>658</v>
      </c>
      <c r="D177" s="76" t="s">
        <v>56</v>
      </c>
      <c r="E177" s="12">
        <v>44517</v>
      </c>
      <c r="F177" s="74" t="s">
        <v>57</v>
      </c>
      <c r="G177" s="12">
        <v>44520</v>
      </c>
      <c r="H177" s="9" t="s">
        <v>4183</v>
      </c>
      <c r="I177" s="15">
        <v>86</v>
      </c>
      <c r="J177" s="15">
        <v>45</v>
      </c>
      <c r="K177" s="15">
        <v>27</v>
      </c>
      <c r="L177" s="15">
        <v>7</v>
      </c>
      <c r="M177" s="79">
        <v>26.122499999999999</v>
      </c>
      <c r="N177" s="94">
        <v>26.122499999999999</v>
      </c>
      <c r="O177" s="63">
        <v>2530</v>
      </c>
      <c r="P177" s="64">
        <f>Table22457891011234567891011121314151617181920212223242526272829303132333438236[[#This Row],[PEMBULATAN]]*O177</f>
        <v>66089.925000000003</v>
      </c>
    </row>
    <row r="178" spans="1:16" ht="26.25" customHeight="1" x14ac:dyDescent="0.2">
      <c r="A178" s="13"/>
      <c r="B178" s="73"/>
      <c r="C178" s="71" t="s">
        <v>659</v>
      </c>
      <c r="D178" s="76" t="s">
        <v>56</v>
      </c>
      <c r="E178" s="12">
        <v>44517</v>
      </c>
      <c r="F178" s="74" t="s">
        <v>57</v>
      </c>
      <c r="G178" s="12">
        <v>44520</v>
      </c>
      <c r="H178" s="9" t="s">
        <v>4183</v>
      </c>
      <c r="I178" s="15">
        <v>48</v>
      </c>
      <c r="J178" s="15">
        <v>48</v>
      </c>
      <c r="K178" s="15">
        <v>20</v>
      </c>
      <c r="L178" s="15">
        <v>6</v>
      </c>
      <c r="M178" s="79">
        <v>11.52</v>
      </c>
      <c r="N178" s="94">
        <v>11.52</v>
      </c>
      <c r="O178" s="63">
        <v>2530</v>
      </c>
      <c r="P178" s="64">
        <f>Table22457891011234567891011121314151617181920212223242526272829303132333438236[[#This Row],[PEMBULATAN]]*O178</f>
        <v>29145.599999999999</v>
      </c>
    </row>
    <row r="179" spans="1:16" ht="26.25" customHeight="1" x14ac:dyDescent="0.2">
      <c r="A179" s="13"/>
      <c r="B179" s="73"/>
      <c r="C179" s="71" t="s">
        <v>660</v>
      </c>
      <c r="D179" s="76" t="s">
        <v>56</v>
      </c>
      <c r="E179" s="12">
        <v>44517</v>
      </c>
      <c r="F179" s="74" t="s">
        <v>57</v>
      </c>
      <c r="G179" s="12">
        <v>44520</v>
      </c>
      <c r="H179" s="9" t="s">
        <v>4183</v>
      </c>
      <c r="I179" s="15">
        <v>94</v>
      </c>
      <c r="J179" s="15">
        <v>56</v>
      </c>
      <c r="K179" s="15">
        <v>12</v>
      </c>
      <c r="L179" s="15">
        <v>10</v>
      </c>
      <c r="M179" s="79">
        <v>15.792</v>
      </c>
      <c r="N179" s="94">
        <v>15.792</v>
      </c>
      <c r="O179" s="63">
        <v>2530</v>
      </c>
      <c r="P179" s="64">
        <f>Table22457891011234567891011121314151617181920212223242526272829303132333438236[[#This Row],[PEMBULATAN]]*O179</f>
        <v>39953.760000000002</v>
      </c>
    </row>
    <row r="180" spans="1:16" ht="26.25" customHeight="1" x14ac:dyDescent="0.2">
      <c r="A180" s="13"/>
      <c r="B180" s="73"/>
      <c r="C180" s="71" t="s">
        <v>661</v>
      </c>
      <c r="D180" s="76" t="s">
        <v>56</v>
      </c>
      <c r="E180" s="12">
        <v>44517</v>
      </c>
      <c r="F180" s="74" t="s">
        <v>57</v>
      </c>
      <c r="G180" s="12">
        <v>44520</v>
      </c>
      <c r="H180" s="9" t="s">
        <v>4183</v>
      </c>
      <c r="I180" s="15">
        <v>55</v>
      </c>
      <c r="J180" s="15">
        <v>40</v>
      </c>
      <c r="K180" s="15">
        <v>32</v>
      </c>
      <c r="L180" s="15">
        <v>10</v>
      </c>
      <c r="M180" s="79">
        <v>17.600000000000001</v>
      </c>
      <c r="N180" s="94">
        <v>17.600000000000001</v>
      </c>
      <c r="O180" s="63">
        <v>2530</v>
      </c>
      <c r="P180" s="64">
        <f>Table22457891011234567891011121314151617181920212223242526272829303132333438236[[#This Row],[PEMBULATAN]]*O180</f>
        <v>44528</v>
      </c>
    </row>
    <row r="181" spans="1:16" ht="26.25" customHeight="1" x14ac:dyDescent="0.2">
      <c r="A181" s="13"/>
      <c r="B181" s="73"/>
      <c r="C181" s="71" t="s">
        <v>662</v>
      </c>
      <c r="D181" s="76" t="s">
        <v>56</v>
      </c>
      <c r="E181" s="12">
        <v>44517</v>
      </c>
      <c r="F181" s="74" t="s">
        <v>57</v>
      </c>
      <c r="G181" s="12">
        <v>44520</v>
      </c>
      <c r="H181" s="9" t="s">
        <v>4183</v>
      </c>
      <c r="I181" s="15">
        <v>93</v>
      </c>
      <c r="J181" s="15">
        <v>45</v>
      </c>
      <c r="K181" s="15">
        <v>16</v>
      </c>
      <c r="L181" s="15">
        <v>2</v>
      </c>
      <c r="M181" s="79">
        <v>16.739999999999998</v>
      </c>
      <c r="N181" s="94">
        <v>16.739999999999998</v>
      </c>
      <c r="O181" s="63">
        <v>2530</v>
      </c>
      <c r="P181" s="64">
        <f>Table22457891011234567891011121314151617181920212223242526272829303132333438236[[#This Row],[PEMBULATAN]]*O181</f>
        <v>42352.2</v>
      </c>
    </row>
    <row r="182" spans="1:16" ht="26.25" customHeight="1" x14ac:dyDescent="0.2">
      <c r="A182" s="13"/>
      <c r="B182" s="73"/>
      <c r="C182" s="71" t="s">
        <v>663</v>
      </c>
      <c r="D182" s="76" t="s">
        <v>56</v>
      </c>
      <c r="E182" s="12">
        <v>44517</v>
      </c>
      <c r="F182" s="74" t="s">
        <v>57</v>
      </c>
      <c r="G182" s="12">
        <v>44520</v>
      </c>
      <c r="H182" s="9" t="s">
        <v>4183</v>
      </c>
      <c r="I182" s="15">
        <v>97</v>
      </c>
      <c r="J182" s="15">
        <v>22</v>
      </c>
      <c r="K182" s="15">
        <v>7</v>
      </c>
      <c r="L182" s="15">
        <v>3</v>
      </c>
      <c r="M182" s="79">
        <v>3.7345000000000002</v>
      </c>
      <c r="N182" s="94">
        <v>3.7345000000000002</v>
      </c>
      <c r="O182" s="63">
        <v>2530</v>
      </c>
      <c r="P182" s="64">
        <f>Table22457891011234567891011121314151617181920212223242526272829303132333438236[[#This Row],[PEMBULATAN]]*O182</f>
        <v>9448.2849999999999</v>
      </c>
    </row>
    <row r="183" spans="1:16" ht="26.25" customHeight="1" x14ac:dyDescent="0.2">
      <c r="A183" s="13"/>
      <c r="B183" s="73"/>
      <c r="C183" s="71" t="s">
        <v>664</v>
      </c>
      <c r="D183" s="76" t="s">
        <v>56</v>
      </c>
      <c r="E183" s="12">
        <v>44517</v>
      </c>
      <c r="F183" s="74" t="s">
        <v>57</v>
      </c>
      <c r="G183" s="12">
        <v>44520</v>
      </c>
      <c r="H183" s="9" t="s">
        <v>4183</v>
      </c>
      <c r="I183" s="15">
        <v>60</v>
      </c>
      <c r="J183" s="15">
        <v>37</v>
      </c>
      <c r="K183" s="15">
        <v>34</v>
      </c>
      <c r="L183" s="15">
        <v>12</v>
      </c>
      <c r="M183" s="79">
        <v>18.87</v>
      </c>
      <c r="N183" s="94">
        <v>18.87</v>
      </c>
      <c r="O183" s="63">
        <v>2530</v>
      </c>
      <c r="P183" s="64">
        <f>Table22457891011234567891011121314151617181920212223242526272829303132333438236[[#This Row],[PEMBULATAN]]*O183</f>
        <v>47741.100000000006</v>
      </c>
    </row>
    <row r="184" spans="1:16" ht="26.25" customHeight="1" x14ac:dyDescent="0.2">
      <c r="A184" s="13"/>
      <c r="B184" s="73"/>
      <c r="C184" s="71" t="s">
        <v>665</v>
      </c>
      <c r="D184" s="76" t="s">
        <v>56</v>
      </c>
      <c r="E184" s="12">
        <v>44517</v>
      </c>
      <c r="F184" s="74" t="s">
        <v>57</v>
      </c>
      <c r="G184" s="12">
        <v>44520</v>
      </c>
      <c r="H184" s="9" t="s">
        <v>4183</v>
      </c>
      <c r="I184" s="15">
        <v>44</v>
      </c>
      <c r="J184" s="15">
        <v>35</v>
      </c>
      <c r="K184" s="15">
        <v>242</v>
      </c>
      <c r="L184" s="15">
        <v>12</v>
      </c>
      <c r="M184" s="79">
        <v>93.17</v>
      </c>
      <c r="N184" s="94">
        <v>93.17</v>
      </c>
      <c r="O184" s="63">
        <v>2530</v>
      </c>
      <c r="P184" s="64">
        <f>Table22457891011234567891011121314151617181920212223242526272829303132333438236[[#This Row],[PEMBULATAN]]*O184</f>
        <v>235720.1</v>
      </c>
    </row>
    <row r="185" spans="1:16" ht="26.25" customHeight="1" x14ac:dyDescent="0.2">
      <c r="A185" s="13"/>
      <c r="B185" s="73"/>
      <c r="C185" s="71" t="s">
        <v>666</v>
      </c>
      <c r="D185" s="76" t="s">
        <v>56</v>
      </c>
      <c r="E185" s="12">
        <v>44517</v>
      </c>
      <c r="F185" s="74" t="s">
        <v>57</v>
      </c>
      <c r="G185" s="12">
        <v>44520</v>
      </c>
      <c r="H185" s="9" t="s">
        <v>4183</v>
      </c>
      <c r="I185" s="15">
        <v>60</v>
      </c>
      <c r="J185" s="15">
        <v>27</v>
      </c>
      <c r="K185" s="15">
        <v>27</v>
      </c>
      <c r="L185" s="15">
        <v>2</v>
      </c>
      <c r="M185" s="79">
        <v>10.935</v>
      </c>
      <c r="N185" s="94">
        <v>10.935</v>
      </c>
      <c r="O185" s="63">
        <v>2530</v>
      </c>
      <c r="P185" s="64">
        <f>Table22457891011234567891011121314151617181920212223242526272829303132333438236[[#This Row],[PEMBULATAN]]*O185</f>
        <v>27665.550000000003</v>
      </c>
    </row>
    <row r="186" spans="1:16" ht="26.25" customHeight="1" x14ac:dyDescent="0.2">
      <c r="A186" s="13"/>
      <c r="B186" s="73"/>
      <c r="C186" s="71" t="s">
        <v>667</v>
      </c>
      <c r="D186" s="76" t="s">
        <v>56</v>
      </c>
      <c r="E186" s="12">
        <v>44517</v>
      </c>
      <c r="F186" s="74" t="s">
        <v>57</v>
      </c>
      <c r="G186" s="12">
        <v>44520</v>
      </c>
      <c r="H186" s="9" t="s">
        <v>4183</v>
      </c>
      <c r="I186" s="15">
        <v>100</v>
      </c>
      <c r="J186" s="15">
        <v>34</v>
      </c>
      <c r="K186" s="15">
        <v>8</v>
      </c>
      <c r="L186" s="15">
        <v>4</v>
      </c>
      <c r="M186" s="79">
        <v>6.8</v>
      </c>
      <c r="N186" s="94">
        <v>6.8</v>
      </c>
      <c r="O186" s="63">
        <v>2530</v>
      </c>
      <c r="P186" s="64">
        <f>Table22457891011234567891011121314151617181920212223242526272829303132333438236[[#This Row],[PEMBULATAN]]*O186</f>
        <v>17204</v>
      </c>
    </row>
    <row r="187" spans="1:16" ht="26.25" customHeight="1" x14ac:dyDescent="0.2">
      <c r="A187" s="13"/>
      <c r="B187" s="73"/>
      <c r="C187" s="71" t="s">
        <v>668</v>
      </c>
      <c r="D187" s="76" t="s">
        <v>56</v>
      </c>
      <c r="E187" s="12">
        <v>44517</v>
      </c>
      <c r="F187" s="74" t="s">
        <v>57</v>
      </c>
      <c r="G187" s="12">
        <v>44520</v>
      </c>
      <c r="H187" s="9" t="s">
        <v>4183</v>
      </c>
      <c r="I187" s="15">
        <v>105</v>
      </c>
      <c r="J187" s="15">
        <v>70</v>
      </c>
      <c r="K187" s="15">
        <v>38</v>
      </c>
      <c r="L187" s="15">
        <v>24</v>
      </c>
      <c r="M187" s="79">
        <v>69.825000000000003</v>
      </c>
      <c r="N187" s="94">
        <v>69.825000000000003</v>
      </c>
      <c r="O187" s="63">
        <v>2530</v>
      </c>
      <c r="P187" s="64">
        <f>Table22457891011234567891011121314151617181920212223242526272829303132333438236[[#This Row],[PEMBULATAN]]*O187</f>
        <v>176657.25</v>
      </c>
    </row>
    <row r="188" spans="1:16" ht="26.25" customHeight="1" x14ac:dyDescent="0.2">
      <c r="A188" s="13"/>
      <c r="B188" s="73"/>
      <c r="C188" s="71" t="s">
        <v>669</v>
      </c>
      <c r="D188" s="76" t="s">
        <v>56</v>
      </c>
      <c r="E188" s="12">
        <v>44517</v>
      </c>
      <c r="F188" s="74" t="s">
        <v>57</v>
      </c>
      <c r="G188" s="12">
        <v>44520</v>
      </c>
      <c r="H188" s="9" t="s">
        <v>4183</v>
      </c>
      <c r="I188" s="15">
        <v>54</v>
      </c>
      <c r="J188" s="15">
        <v>42</v>
      </c>
      <c r="K188" s="15">
        <v>37</v>
      </c>
      <c r="L188" s="15">
        <v>10</v>
      </c>
      <c r="M188" s="79">
        <v>20.978999999999999</v>
      </c>
      <c r="N188" s="94">
        <v>20.978999999999999</v>
      </c>
      <c r="O188" s="63">
        <v>2530</v>
      </c>
      <c r="P188" s="64">
        <f>Table22457891011234567891011121314151617181920212223242526272829303132333438236[[#This Row],[PEMBULATAN]]*O188</f>
        <v>53076.869999999995</v>
      </c>
    </row>
    <row r="189" spans="1:16" ht="26.25" customHeight="1" x14ac:dyDescent="0.2">
      <c r="A189" s="13"/>
      <c r="B189" s="73"/>
      <c r="C189" s="71" t="s">
        <v>670</v>
      </c>
      <c r="D189" s="76" t="s">
        <v>56</v>
      </c>
      <c r="E189" s="12">
        <v>44517</v>
      </c>
      <c r="F189" s="74" t="s">
        <v>57</v>
      </c>
      <c r="G189" s="12">
        <v>44520</v>
      </c>
      <c r="H189" s="9" t="s">
        <v>4183</v>
      </c>
      <c r="I189" s="15">
        <v>38</v>
      </c>
      <c r="J189" s="15">
        <v>38</v>
      </c>
      <c r="K189" s="15">
        <v>28</v>
      </c>
      <c r="L189" s="15">
        <v>5</v>
      </c>
      <c r="M189" s="79">
        <v>10.108000000000001</v>
      </c>
      <c r="N189" s="94">
        <v>10.108000000000001</v>
      </c>
      <c r="O189" s="63">
        <v>2530</v>
      </c>
      <c r="P189" s="64">
        <f>Table22457891011234567891011121314151617181920212223242526272829303132333438236[[#This Row],[PEMBULATAN]]*O189</f>
        <v>25573.24</v>
      </c>
    </row>
    <row r="190" spans="1:16" ht="26.25" customHeight="1" x14ac:dyDescent="0.2">
      <c r="A190" s="13"/>
      <c r="B190" s="73"/>
      <c r="C190" s="71" t="s">
        <v>671</v>
      </c>
      <c r="D190" s="76" t="s">
        <v>56</v>
      </c>
      <c r="E190" s="12">
        <v>44517</v>
      </c>
      <c r="F190" s="74" t="s">
        <v>57</v>
      </c>
      <c r="G190" s="12">
        <v>44520</v>
      </c>
      <c r="H190" s="9" t="s">
        <v>4183</v>
      </c>
      <c r="I190" s="15">
        <v>50</v>
      </c>
      <c r="J190" s="15">
        <v>37</v>
      </c>
      <c r="K190" s="15">
        <v>37</v>
      </c>
      <c r="L190" s="15">
        <v>5</v>
      </c>
      <c r="M190" s="79">
        <v>17.112500000000001</v>
      </c>
      <c r="N190" s="94">
        <v>17.112500000000001</v>
      </c>
      <c r="O190" s="63">
        <v>2530</v>
      </c>
      <c r="P190" s="64">
        <f>Table22457891011234567891011121314151617181920212223242526272829303132333438236[[#This Row],[PEMBULATAN]]*O190</f>
        <v>43294.625</v>
      </c>
    </row>
    <row r="191" spans="1:16" ht="26.25" customHeight="1" x14ac:dyDescent="0.2">
      <c r="A191" s="13"/>
      <c r="B191" s="73"/>
      <c r="C191" s="71" t="s">
        <v>672</v>
      </c>
      <c r="D191" s="76" t="s">
        <v>56</v>
      </c>
      <c r="E191" s="12">
        <v>44517</v>
      </c>
      <c r="F191" s="74" t="s">
        <v>57</v>
      </c>
      <c r="G191" s="12">
        <v>44520</v>
      </c>
      <c r="H191" s="9" t="s">
        <v>4183</v>
      </c>
      <c r="I191" s="15">
        <v>115</v>
      </c>
      <c r="J191" s="15">
        <v>50</v>
      </c>
      <c r="K191" s="15">
        <v>24</v>
      </c>
      <c r="L191" s="15">
        <v>34</v>
      </c>
      <c r="M191" s="79">
        <v>34.5</v>
      </c>
      <c r="N191" s="94">
        <v>36</v>
      </c>
      <c r="O191" s="63">
        <v>2530</v>
      </c>
      <c r="P191" s="64">
        <f>Table22457891011234567891011121314151617181920212223242526272829303132333438236[[#This Row],[PEMBULATAN]]*O191</f>
        <v>91080</v>
      </c>
    </row>
    <row r="192" spans="1:16" ht="26.25" customHeight="1" x14ac:dyDescent="0.2">
      <c r="A192" s="13"/>
      <c r="B192" s="73"/>
      <c r="C192" s="71" t="s">
        <v>673</v>
      </c>
      <c r="D192" s="76" t="s">
        <v>56</v>
      </c>
      <c r="E192" s="12">
        <v>44517</v>
      </c>
      <c r="F192" s="74" t="s">
        <v>57</v>
      </c>
      <c r="G192" s="12">
        <v>44520</v>
      </c>
      <c r="H192" s="9" t="s">
        <v>4183</v>
      </c>
      <c r="I192" s="15">
        <v>152</v>
      </c>
      <c r="J192" s="15">
        <v>8</v>
      </c>
      <c r="K192" s="15">
        <v>8</v>
      </c>
      <c r="L192" s="15">
        <v>2</v>
      </c>
      <c r="M192" s="79">
        <v>2.4319999999999999</v>
      </c>
      <c r="N192" s="94">
        <v>3</v>
      </c>
      <c r="O192" s="63">
        <v>2530</v>
      </c>
      <c r="P192" s="64">
        <f>Table22457891011234567891011121314151617181920212223242526272829303132333438236[[#This Row],[PEMBULATAN]]*O192</f>
        <v>7590</v>
      </c>
    </row>
    <row r="193" spans="1:16" ht="26.25" customHeight="1" x14ac:dyDescent="0.2">
      <c r="A193" s="13"/>
      <c r="B193" s="73"/>
      <c r="C193" s="71" t="s">
        <v>674</v>
      </c>
      <c r="D193" s="76" t="s">
        <v>56</v>
      </c>
      <c r="E193" s="12">
        <v>44517</v>
      </c>
      <c r="F193" s="74" t="s">
        <v>57</v>
      </c>
      <c r="G193" s="12">
        <v>44520</v>
      </c>
      <c r="H193" s="9" t="s">
        <v>4183</v>
      </c>
      <c r="I193" s="15">
        <v>35</v>
      </c>
      <c r="J193" s="15">
        <v>35</v>
      </c>
      <c r="K193" s="15">
        <v>25</v>
      </c>
      <c r="L193" s="15">
        <v>6</v>
      </c>
      <c r="M193" s="79">
        <v>7.65625</v>
      </c>
      <c r="N193" s="94">
        <v>7.65625</v>
      </c>
      <c r="O193" s="63">
        <v>2530</v>
      </c>
      <c r="P193" s="64">
        <f>Table22457891011234567891011121314151617181920212223242526272829303132333438236[[#This Row],[PEMBULATAN]]*O193</f>
        <v>19370.3125</v>
      </c>
    </row>
    <row r="194" spans="1:16" ht="26.25" customHeight="1" x14ac:dyDescent="0.2">
      <c r="A194" s="13"/>
      <c r="B194" s="73"/>
      <c r="C194" s="71" t="s">
        <v>675</v>
      </c>
      <c r="D194" s="76" t="s">
        <v>56</v>
      </c>
      <c r="E194" s="12">
        <v>44517</v>
      </c>
      <c r="F194" s="74" t="s">
        <v>57</v>
      </c>
      <c r="G194" s="12">
        <v>44520</v>
      </c>
      <c r="H194" s="9" t="s">
        <v>4183</v>
      </c>
      <c r="I194" s="15">
        <v>67</v>
      </c>
      <c r="J194" s="15">
        <v>60</v>
      </c>
      <c r="K194" s="15">
        <v>38</v>
      </c>
      <c r="L194" s="15">
        <v>16</v>
      </c>
      <c r="M194" s="79">
        <v>38.19</v>
      </c>
      <c r="N194" s="94">
        <v>38.19</v>
      </c>
      <c r="O194" s="63">
        <v>2530</v>
      </c>
      <c r="P194" s="64">
        <f>Table22457891011234567891011121314151617181920212223242526272829303132333438236[[#This Row],[PEMBULATAN]]*O194</f>
        <v>96620.7</v>
      </c>
    </row>
    <row r="195" spans="1:16" ht="26.25" customHeight="1" x14ac:dyDescent="0.2">
      <c r="A195" s="13"/>
      <c r="B195" s="73"/>
      <c r="C195" s="71" t="s">
        <v>676</v>
      </c>
      <c r="D195" s="76" t="s">
        <v>56</v>
      </c>
      <c r="E195" s="12">
        <v>44517</v>
      </c>
      <c r="F195" s="74" t="s">
        <v>57</v>
      </c>
      <c r="G195" s="12">
        <v>44520</v>
      </c>
      <c r="H195" s="9" t="s">
        <v>4183</v>
      </c>
      <c r="I195" s="15">
        <v>66</v>
      </c>
      <c r="J195" s="15">
        <v>44</v>
      </c>
      <c r="K195" s="15">
        <v>12</v>
      </c>
      <c r="L195" s="15">
        <v>4</v>
      </c>
      <c r="M195" s="79">
        <v>8.7119999999999997</v>
      </c>
      <c r="N195" s="94">
        <v>8.7119999999999997</v>
      </c>
      <c r="O195" s="63">
        <v>2530</v>
      </c>
      <c r="P195" s="64">
        <f>Table22457891011234567891011121314151617181920212223242526272829303132333438236[[#This Row],[PEMBULATAN]]*O195</f>
        <v>22041.360000000001</v>
      </c>
    </row>
    <row r="196" spans="1:16" ht="26.25" customHeight="1" x14ac:dyDescent="0.2">
      <c r="A196" s="13"/>
      <c r="B196" s="73"/>
      <c r="C196" s="71" t="s">
        <v>677</v>
      </c>
      <c r="D196" s="76" t="s">
        <v>56</v>
      </c>
      <c r="E196" s="12">
        <v>44517</v>
      </c>
      <c r="F196" s="74" t="s">
        <v>57</v>
      </c>
      <c r="G196" s="12">
        <v>44520</v>
      </c>
      <c r="H196" s="9" t="s">
        <v>4183</v>
      </c>
      <c r="I196" s="15">
        <v>200</v>
      </c>
      <c r="J196" s="15">
        <v>10</v>
      </c>
      <c r="K196" s="15">
        <v>10</v>
      </c>
      <c r="L196" s="15">
        <v>10</v>
      </c>
      <c r="M196" s="79">
        <v>5</v>
      </c>
      <c r="N196" s="94">
        <v>10</v>
      </c>
      <c r="O196" s="63">
        <v>2530</v>
      </c>
      <c r="P196" s="64">
        <f>Table22457891011234567891011121314151617181920212223242526272829303132333438236[[#This Row],[PEMBULATAN]]*O196</f>
        <v>25300</v>
      </c>
    </row>
    <row r="197" spans="1:16" ht="26.25" customHeight="1" x14ac:dyDescent="0.2">
      <c r="A197" s="13"/>
      <c r="B197" s="73"/>
      <c r="C197" s="71" t="s">
        <v>678</v>
      </c>
      <c r="D197" s="76" t="s">
        <v>56</v>
      </c>
      <c r="E197" s="12">
        <v>44517</v>
      </c>
      <c r="F197" s="74" t="s">
        <v>57</v>
      </c>
      <c r="G197" s="12">
        <v>44520</v>
      </c>
      <c r="H197" s="9" t="s">
        <v>4183</v>
      </c>
      <c r="I197" s="15">
        <v>66</v>
      </c>
      <c r="J197" s="15">
        <v>44</v>
      </c>
      <c r="K197" s="15">
        <v>20</v>
      </c>
      <c r="L197" s="15">
        <v>10</v>
      </c>
      <c r="M197" s="79">
        <v>14.52</v>
      </c>
      <c r="N197" s="94">
        <v>14.52</v>
      </c>
      <c r="O197" s="63">
        <v>2530</v>
      </c>
      <c r="P197" s="64">
        <f>Table22457891011234567891011121314151617181920212223242526272829303132333438236[[#This Row],[PEMBULATAN]]*O197</f>
        <v>36735.599999999999</v>
      </c>
    </row>
    <row r="198" spans="1:16" ht="26.25" customHeight="1" x14ac:dyDescent="0.2">
      <c r="A198" s="13"/>
      <c r="B198" s="73"/>
      <c r="C198" s="71" t="s">
        <v>679</v>
      </c>
      <c r="D198" s="76" t="s">
        <v>56</v>
      </c>
      <c r="E198" s="12">
        <v>44517</v>
      </c>
      <c r="F198" s="74" t="s">
        <v>57</v>
      </c>
      <c r="G198" s="12">
        <v>44520</v>
      </c>
      <c r="H198" s="9" t="s">
        <v>4183</v>
      </c>
      <c r="I198" s="15">
        <v>100</v>
      </c>
      <c r="J198" s="15">
        <v>40</v>
      </c>
      <c r="K198" s="15">
        <v>26</v>
      </c>
      <c r="L198" s="15">
        <v>20</v>
      </c>
      <c r="M198" s="79">
        <v>26</v>
      </c>
      <c r="N198" s="94">
        <v>26</v>
      </c>
      <c r="O198" s="63">
        <v>2530</v>
      </c>
      <c r="P198" s="64">
        <f>Table22457891011234567891011121314151617181920212223242526272829303132333438236[[#This Row],[PEMBULATAN]]*O198</f>
        <v>65780</v>
      </c>
    </row>
    <row r="199" spans="1:16" ht="26.25" customHeight="1" x14ac:dyDescent="0.2">
      <c r="A199" s="13"/>
      <c r="B199" s="73"/>
      <c r="C199" s="71" t="s">
        <v>680</v>
      </c>
      <c r="D199" s="76" t="s">
        <v>56</v>
      </c>
      <c r="E199" s="12">
        <v>44517</v>
      </c>
      <c r="F199" s="74" t="s">
        <v>57</v>
      </c>
      <c r="G199" s="12">
        <v>44520</v>
      </c>
      <c r="H199" s="9" t="s">
        <v>4183</v>
      </c>
      <c r="I199" s="15">
        <v>60</v>
      </c>
      <c r="J199" s="15">
        <v>40</v>
      </c>
      <c r="K199" s="15">
        <v>37</v>
      </c>
      <c r="L199" s="15">
        <v>26</v>
      </c>
      <c r="M199" s="79">
        <v>22.2</v>
      </c>
      <c r="N199" s="94">
        <v>26</v>
      </c>
      <c r="O199" s="63">
        <v>2530</v>
      </c>
      <c r="P199" s="64">
        <f>Table22457891011234567891011121314151617181920212223242526272829303132333438236[[#This Row],[PEMBULATAN]]*O199</f>
        <v>65780</v>
      </c>
    </row>
    <row r="200" spans="1:16" ht="26.25" customHeight="1" x14ac:dyDescent="0.2">
      <c r="A200" s="13"/>
      <c r="B200" s="73"/>
      <c r="C200" s="71" t="s">
        <v>681</v>
      </c>
      <c r="D200" s="76" t="s">
        <v>56</v>
      </c>
      <c r="E200" s="12">
        <v>44517</v>
      </c>
      <c r="F200" s="74" t="s">
        <v>57</v>
      </c>
      <c r="G200" s="12">
        <v>44520</v>
      </c>
      <c r="H200" s="9" t="s">
        <v>4183</v>
      </c>
      <c r="I200" s="15">
        <v>67</v>
      </c>
      <c r="J200" s="15">
        <v>40</v>
      </c>
      <c r="K200" s="15">
        <v>20</v>
      </c>
      <c r="L200" s="15">
        <v>7</v>
      </c>
      <c r="M200" s="79">
        <v>13.4</v>
      </c>
      <c r="N200" s="94">
        <v>14</v>
      </c>
      <c r="O200" s="63">
        <v>2530</v>
      </c>
      <c r="P200" s="64">
        <f>Table22457891011234567891011121314151617181920212223242526272829303132333438236[[#This Row],[PEMBULATAN]]*O200</f>
        <v>35420</v>
      </c>
    </row>
    <row r="201" spans="1:16" ht="26.25" customHeight="1" x14ac:dyDescent="0.2">
      <c r="A201" s="13"/>
      <c r="B201" s="73"/>
      <c r="C201" s="71" t="s">
        <v>682</v>
      </c>
      <c r="D201" s="76" t="s">
        <v>56</v>
      </c>
      <c r="E201" s="12">
        <v>44517</v>
      </c>
      <c r="F201" s="74" t="s">
        <v>57</v>
      </c>
      <c r="G201" s="12">
        <v>44520</v>
      </c>
      <c r="H201" s="9" t="s">
        <v>4183</v>
      </c>
      <c r="I201" s="15">
        <v>54</v>
      </c>
      <c r="J201" s="15">
        <v>40</v>
      </c>
      <c r="K201" s="15">
        <v>7</v>
      </c>
      <c r="L201" s="15">
        <v>4</v>
      </c>
      <c r="M201" s="79">
        <v>3.78</v>
      </c>
      <c r="N201" s="94">
        <v>4</v>
      </c>
      <c r="O201" s="63">
        <v>2530</v>
      </c>
      <c r="P201" s="64">
        <f>Table22457891011234567891011121314151617181920212223242526272829303132333438236[[#This Row],[PEMBULATAN]]*O201</f>
        <v>10120</v>
      </c>
    </row>
    <row r="202" spans="1:16" ht="26.25" customHeight="1" x14ac:dyDescent="0.2">
      <c r="A202" s="13"/>
      <c r="B202" s="73"/>
      <c r="C202" s="71" t="s">
        <v>683</v>
      </c>
      <c r="D202" s="76" t="s">
        <v>56</v>
      </c>
      <c r="E202" s="12">
        <v>44517</v>
      </c>
      <c r="F202" s="74" t="s">
        <v>57</v>
      </c>
      <c r="G202" s="12">
        <v>44520</v>
      </c>
      <c r="H202" s="9" t="s">
        <v>4183</v>
      </c>
      <c r="I202" s="15">
        <v>65</v>
      </c>
      <c r="J202" s="15">
        <v>36</v>
      </c>
      <c r="K202" s="15">
        <v>17</v>
      </c>
      <c r="L202" s="15">
        <v>16</v>
      </c>
      <c r="M202" s="79">
        <v>9.9450000000000003</v>
      </c>
      <c r="N202" s="94">
        <v>16</v>
      </c>
      <c r="O202" s="63">
        <v>2530</v>
      </c>
      <c r="P202" s="64">
        <f>Table22457891011234567891011121314151617181920212223242526272829303132333438236[[#This Row],[PEMBULATAN]]*O202</f>
        <v>40480</v>
      </c>
    </row>
    <row r="203" spans="1:16" ht="26.25" customHeight="1" x14ac:dyDescent="0.2">
      <c r="A203" s="13"/>
      <c r="B203" s="73"/>
      <c r="C203" s="71" t="s">
        <v>684</v>
      </c>
      <c r="D203" s="76" t="s">
        <v>56</v>
      </c>
      <c r="E203" s="12">
        <v>44517</v>
      </c>
      <c r="F203" s="74" t="s">
        <v>57</v>
      </c>
      <c r="G203" s="12">
        <v>44520</v>
      </c>
      <c r="H203" s="9" t="s">
        <v>4183</v>
      </c>
      <c r="I203" s="15">
        <v>70</v>
      </c>
      <c r="J203" s="15">
        <v>60</v>
      </c>
      <c r="K203" s="15">
        <v>20</v>
      </c>
      <c r="L203" s="15">
        <v>7</v>
      </c>
      <c r="M203" s="79">
        <v>21</v>
      </c>
      <c r="N203" s="94">
        <v>21</v>
      </c>
      <c r="O203" s="63">
        <v>2530</v>
      </c>
      <c r="P203" s="64">
        <f>Table22457891011234567891011121314151617181920212223242526272829303132333438236[[#This Row],[PEMBULATAN]]*O203</f>
        <v>53130</v>
      </c>
    </row>
    <row r="204" spans="1:16" ht="26.25" customHeight="1" x14ac:dyDescent="0.2">
      <c r="A204" s="13"/>
      <c r="B204" s="73"/>
      <c r="C204" s="71" t="s">
        <v>685</v>
      </c>
      <c r="D204" s="76" t="s">
        <v>56</v>
      </c>
      <c r="E204" s="12">
        <v>44517</v>
      </c>
      <c r="F204" s="74" t="s">
        <v>57</v>
      </c>
      <c r="G204" s="12">
        <v>44520</v>
      </c>
      <c r="H204" s="9" t="s">
        <v>4183</v>
      </c>
      <c r="I204" s="15">
        <v>100</v>
      </c>
      <c r="J204" s="15">
        <v>80</v>
      </c>
      <c r="K204" s="15">
        <v>20</v>
      </c>
      <c r="L204" s="15">
        <v>19</v>
      </c>
      <c r="M204" s="79">
        <v>40</v>
      </c>
      <c r="N204" s="94">
        <v>40</v>
      </c>
      <c r="O204" s="63">
        <v>2530</v>
      </c>
      <c r="P204" s="64">
        <f>Table22457891011234567891011121314151617181920212223242526272829303132333438236[[#This Row],[PEMBULATAN]]*O204</f>
        <v>101200</v>
      </c>
    </row>
    <row r="205" spans="1:16" ht="26.25" customHeight="1" x14ac:dyDescent="0.2">
      <c r="A205" s="13"/>
      <c r="B205" s="73"/>
      <c r="C205" s="71" t="s">
        <v>686</v>
      </c>
      <c r="D205" s="76" t="s">
        <v>56</v>
      </c>
      <c r="E205" s="12">
        <v>44517</v>
      </c>
      <c r="F205" s="74" t="s">
        <v>57</v>
      </c>
      <c r="G205" s="12">
        <v>44520</v>
      </c>
      <c r="H205" s="9" t="s">
        <v>4183</v>
      </c>
      <c r="I205" s="15">
        <v>48</v>
      </c>
      <c r="J205" s="15">
        <v>58</v>
      </c>
      <c r="K205" s="15">
        <v>85</v>
      </c>
      <c r="L205" s="15">
        <v>17</v>
      </c>
      <c r="M205" s="79">
        <v>59.16</v>
      </c>
      <c r="N205" s="94">
        <v>59.16</v>
      </c>
      <c r="O205" s="63">
        <v>2530</v>
      </c>
      <c r="P205" s="64">
        <f>Table22457891011234567891011121314151617181920212223242526272829303132333438236[[#This Row],[PEMBULATAN]]*O205</f>
        <v>149674.79999999999</v>
      </c>
    </row>
    <row r="206" spans="1:16" ht="26.25" customHeight="1" x14ac:dyDescent="0.2">
      <c r="A206" s="13"/>
      <c r="B206" s="73"/>
      <c r="C206" s="71" t="s">
        <v>687</v>
      </c>
      <c r="D206" s="76" t="s">
        <v>56</v>
      </c>
      <c r="E206" s="12">
        <v>44517</v>
      </c>
      <c r="F206" s="74" t="s">
        <v>57</v>
      </c>
      <c r="G206" s="12">
        <v>44520</v>
      </c>
      <c r="H206" s="9" t="s">
        <v>4183</v>
      </c>
      <c r="I206" s="15">
        <v>40</v>
      </c>
      <c r="J206" s="15">
        <v>33</v>
      </c>
      <c r="K206" s="15">
        <v>40</v>
      </c>
      <c r="L206" s="15">
        <v>17</v>
      </c>
      <c r="M206" s="79">
        <v>13.2</v>
      </c>
      <c r="N206" s="94">
        <v>17</v>
      </c>
      <c r="O206" s="63">
        <v>2530</v>
      </c>
      <c r="P206" s="64">
        <f>Table22457891011234567891011121314151617181920212223242526272829303132333438236[[#This Row],[PEMBULATAN]]*O206</f>
        <v>43010</v>
      </c>
    </row>
    <row r="207" spans="1:16" ht="26.25" customHeight="1" x14ac:dyDescent="0.2">
      <c r="A207" s="13"/>
      <c r="B207" s="73"/>
      <c r="C207" s="71" t="s">
        <v>688</v>
      </c>
      <c r="D207" s="76" t="s">
        <v>56</v>
      </c>
      <c r="E207" s="12">
        <v>44517</v>
      </c>
      <c r="F207" s="74" t="s">
        <v>57</v>
      </c>
      <c r="G207" s="12">
        <v>44520</v>
      </c>
      <c r="H207" s="9" t="s">
        <v>4183</v>
      </c>
      <c r="I207" s="15">
        <v>34</v>
      </c>
      <c r="J207" s="15">
        <v>25</v>
      </c>
      <c r="K207" s="15">
        <v>30</v>
      </c>
      <c r="L207" s="15">
        <v>8</v>
      </c>
      <c r="M207" s="79">
        <v>6.375</v>
      </c>
      <c r="N207" s="94">
        <v>9</v>
      </c>
      <c r="O207" s="63">
        <v>2530</v>
      </c>
      <c r="P207" s="64">
        <f>Table22457891011234567891011121314151617181920212223242526272829303132333438236[[#This Row],[PEMBULATAN]]*O207</f>
        <v>22770</v>
      </c>
    </row>
    <row r="208" spans="1:16" ht="26.25" customHeight="1" x14ac:dyDescent="0.2">
      <c r="A208" s="13"/>
      <c r="B208" s="73"/>
      <c r="C208" s="71" t="s">
        <v>689</v>
      </c>
      <c r="D208" s="76" t="s">
        <v>56</v>
      </c>
      <c r="E208" s="12">
        <v>44517</v>
      </c>
      <c r="F208" s="74" t="s">
        <v>57</v>
      </c>
      <c r="G208" s="12">
        <v>44520</v>
      </c>
      <c r="H208" s="9" t="s">
        <v>4183</v>
      </c>
      <c r="I208" s="15">
        <v>47</v>
      </c>
      <c r="J208" s="15">
        <v>42</v>
      </c>
      <c r="K208" s="15">
        <v>10</v>
      </c>
      <c r="L208" s="15">
        <v>12</v>
      </c>
      <c r="M208" s="79">
        <v>4.9349999999999996</v>
      </c>
      <c r="N208" s="94">
        <v>12</v>
      </c>
      <c r="O208" s="63">
        <v>2530</v>
      </c>
      <c r="P208" s="64">
        <f>Table22457891011234567891011121314151617181920212223242526272829303132333438236[[#This Row],[PEMBULATAN]]*O208</f>
        <v>30360</v>
      </c>
    </row>
    <row r="209" spans="1:16" ht="26.25" customHeight="1" x14ac:dyDescent="0.2">
      <c r="A209" s="13"/>
      <c r="B209" s="73"/>
      <c r="C209" s="71" t="s">
        <v>690</v>
      </c>
      <c r="D209" s="76" t="s">
        <v>56</v>
      </c>
      <c r="E209" s="12">
        <v>44517</v>
      </c>
      <c r="F209" s="74" t="s">
        <v>57</v>
      </c>
      <c r="G209" s="12">
        <v>44520</v>
      </c>
      <c r="H209" s="9" t="s">
        <v>4183</v>
      </c>
      <c r="I209" s="15">
        <v>67</v>
      </c>
      <c r="J209" s="15">
        <v>37</v>
      </c>
      <c r="K209" s="15">
        <v>32</v>
      </c>
      <c r="L209" s="15">
        <v>10</v>
      </c>
      <c r="M209" s="79">
        <v>19.832000000000001</v>
      </c>
      <c r="N209" s="94">
        <v>19.832000000000001</v>
      </c>
      <c r="O209" s="63">
        <v>2530</v>
      </c>
      <c r="P209" s="64">
        <f>Table22457891011234567891011121314151617181920212223242526272829303132333438236[[#This Row],[PEMBULATAN]]*O209</f>
        <v>50174.96</v>
      </c>
    </row>
    <row r="210" spans="1:16" ht="26.25" customHeight="1" x14ac:dyDescent="0.2">
      <c r="A210" s="13"/>
      <c r="B210" s="73"/>
      <c r="C210" s="71" t="s">
        <v>691</v>
      </c>
      <c r="D210" s="76" t="s">
        <v>56</v>
      </c>
      <c r="E210" s="12">
        <v>44517</v>
      </c>
      <c r="F210" s="74" t="s">
        <v>57</v>
      </c>
      <c r="G210" s="12">
        <v>44520</v>
      </c>
      <c r="H210" s="9" t="s">
        <v>4183</v>
      </c>
      <c r="I210" s="15">
        <v>80</v>
      </c>
      <c r="J210" s="15">
        <v>60</v>
      </c>
      <c r="K210" s="15">
        <v>38</v>
      </c>
      <c r="L210" s="15">
        <v>20</v>
      </c>
      <c r="M210" s="79">
        <v>45.6</v>
      </c>
      <c r="N210" s="94">
        <v>45.6</v>
      </c>
      <c r="O210" s="63">
        <v>2530</v>
      </c>
      <c r="P210" s="64">
        <f>Table22457891011234567891011121314151617181920212223242526272829303132333438236[[#This Row],[PEMBULATAN]]*O210</f>
        <v>115368</v>
      </c>
    </row>
    <row r="211" spans="1:16" ht="26.25" customHeight="1" x14ac:dyDescent="0.2">
      <c r="A211" s="13"/>
      <c r="B211" s="73"/>
      <c r="C211" s="71" t="s">
        <v>692</v>
      </c>
      <c r="D211" s="76" t="s">
        <v>56</v>
      </c>
      <c r="E211" s="12">
        <v>44517</v>
      </c>
      <c r="F211" s="74" t="s">
        <v>57</v>
      </c>
      <c r="G211" s="12">
        <v>44520</v>
      </c>
      <c r="H211" s="9" t="s">
        <v>4183</v>
      </c>
      <c r="I211" s="15">
        <v>32</v>
      </c>
      <c r="J211" s="15">
        <v>23</v>
      </c>
      <c r="K211" s="15">
        <v>10</v>
      </c>
      <c r="L211" s="15">
        <v>1</v>
      </c>
      <c r="M211" s="79">
        <v>1.84</v>
      </c>
      <c r="N211" s="94">
        <v>1.84</v>
      </c>
      <c r="O211" s="63">
        <v>2530</v>
      </c>
      <c r="P211" s="64">
        <f>Table22457891011234567891011121314151617181920212223242526272829303132333438236[[#This Row],[PEMBULATAN]]*O211</f>
        <v>4655.2</v>
      </c>
    </row>
    <row r="212" spans="1:16" ht="26.25" customHeight="1" x14ac:dyDescent="0.2">
      <c r="A212" s="13"/>
      <c r="B212" s="73"/>
      <c r="C212" s="71" t="s">
        <v>693</v>
      </c>
      <c r="D212" s="76" t="s">
        <v>56</v>
      </c>
      <c r="E212" s="12">
        <v>44517</v>
      </c>
      <c r="F212" s="74" t="s">
        <v>57</v>
      </c>
      <c r="G212" s="12">
        <v>44520</v>
      </c>
      <c r="H212" s="9" t="s">
        <v>4183</v>
      </c>
      <c r="I212" s="15">
        <v>80</v>
      </c>
      <c r="J212" s="15">
        <v>58</v>
      </c>
      <c r="K212" s="15">
        <v>18</v>
      </c>
      <c r="L212" s="15">
        <v>13</v>
      </c>
      <c r="M212" s="79">
        <v>20.88</v>
      </c>
      <c r="N212" s="94">
        <v>20.88</v>
      </c>
      <c r="O212" s="63">
        <v>2530</v>
      </c>
      <c r="P212" s="64">
        <f>Table22457891011234567891011121314151617181920212223242526272829303132333438236[[#This Row],[PEMBULATAN]]*O212</f>
        <v>52826.399999999994</v>
      </c>
    </row>
    <row r="213" spans="1:16" ht="26.25" customHeight="1" x14ac:dyDescent="0.2">
      <c r="A213" s="13"/>
      <c r="B213" s="73"/>
      <c r="C213" s="71" t="s">
        <v>694</v>
      </c>
      <c r="D213" s="76" t="s">
        <v>56</v>
      </c>
      <c r="E213" s="12">
        <v>44517</v>
      </c>
      <c r="F213" s="74" t="s">
        <v>57</v>
      </c>
      <c r="G213" s="12">
        <v>44520</v>
      </c>
      <c r="H213" s="9" t="s">
        <v>4183</v>
      </c>
      <c r="I213" s="15">
        <v>44</v>
      </c>
      <c r="J213" s="15">
        <v>48</v>
      </c>
      <c r="K213" s="15">
        <v>32</v>
      </c>
      <c r="L213" s="15">
        <v>16</v>
      </c>
      <c r="M213" s="79">
        <v>16.896000000000001</v>
      </c>
      <c r="N213" s="94">
        <v>16.896000000000001</v>
      </c>
      <c r="O213" s="63">
        <v>2530</v>
      </c>
      <c r="P213" s="64">
        <f>Table22457891011234567891011121314151617181920212223242526272829303132333438236[[#This Row],[PEMBULATAN]]*O213</f>
        <v>42746.880000000005</v>
      </c>
    </row>
    <row r="214" spans="1:16" ht="26.25" customHeight="1" x14ac:dyDescent="0.2">
      <c r="A214" s="13"/>
      <c r="B214" s="73"/>
      <c r="C214" s="71" t="s">
        <v>695</v>
      </c>
      <c r="D214" s="76" t="s">
        <v>56</v>
      </c>
      <c r="E214" s="12">
        <v>44517</v>
      </c>
      <c r="F214" s="74" t="s">
        <v>57</v>
      </c>
      <c r="G214" s="12">
        <v>44520</v>
      </c>
      <c r="H214" s="9" t="s">
        <v>4183</v>
      </c>
      <c r="I214" s="15">
        <v>57</v>
      </c>
      <c r="J214" s="15">
        <v>40</v>
      </c>
      <c r="K214" s="15">
        <v>52</v>
      </c>
      <c r="L214" s="15">
        <v>22</v>
      </c>
      <c r="M214" s="79">
        <v>29.64</v>
      </c>
      <c r="N214" s="94">
        <v>29.64</v>
      </c>
      <c r="O214" s="63">
        <v>2530</v>
      </c>
      <c r="P214" s="64">
        <f>Table22457891011234567891011121314151617181920212223242526272829303132333438236[[#This Row],[PEMBULATAN]]*O214</f>
        <v>74989.2</v>
      </c>
    </row>
    <row r="215" spans="1:16" ht="26.25" customHeight="1" x14ac:dyDescent="0.2">
      <c r="A215" s="13"/>
      <c r="B215" s="73"/>
      <c r="C215" s="71" t="s">
        <v>696</v>
      </c>
      <c r="D215" s="76" t="s">
        <v>56</v>
      </c>
      <c r="E215" s="12">
        <v>44517</v>
      </c>
      <c r="F215" s="74" t="s">
        <v>57</v>
      </c>
      <c r="G215" s="12">
        <v>44520</v>
      </c>
      <c r="H215" s="9" t="s">
        <v>4183</v>
      </c>
      <c r="I215" s="15">
        <v>56</v>
      </c>
      <c r="J215" s="15">
        <v>36</v>
      </c>
      <c r="K215" s="15">
        <v>30</v>
      </c>
      <c r="L215" s="15">
        <v>7</v>
      </c>
      <c r="M215" s="79">
        <v>15.12</v>
      </c>
      <c r="N215" s="94">
        <v>15.12</v>
      </c>
      <c r="O215" s="63">
        <v>2530</v>
      </c>
      <c r="P215" s="64">
        <f>Table22457891011234567891011121314151617181920212223242526272829303132333438236[[#This Row],[PEMBULATAN]]*O215</f>
        <v>38253.599999999999</v>
      </c>
    </row>
    <row r="216" spans="1:16" ht="26.25" customHeight="1" x14ac:dyDescent="0.2">
      <c r="A216" s="13"/>
      <c r="B216" s="73"/>
      <c r="C216" s="71" t="s">
        <v>697</v>
      </c>
      <c r="D216" s="76" t="s">
        <v>56</v>
      </c>
      <c r="E216" s="12">
        <v>44517</v>
      </c>
      <c r="F216" s="74" t="s">
        <v>57</v>
      </c>
      <c r="G216" s="12">
        <v>44520</v>
      </c>
      <c r="H216" s="9" t="s">
        <v>4183</v>
      </c>
      <c r="I216" s="15">
        <v>106</v>
      </c>
      <c r="J216" s="15">
        <v>66</v>
      </c>
      <c r="K216" s="15">
        <v>30</v>
      </c>
      <c r="L216" s="15">
        <v>37</v>
      </c>
      <c r="M216" s="79">
        <v>52.47</v>
      </c>
      <c r="N216" s="94">
        <v>53</v>
      </c>
      <c r="O216" s="63">
        <v>2530</v>
      </c>
      <c r="P216" s="64">
        <f>Table22457891011234567891011121314151617181920212223242526272829303132333438236[[#This Row],[PEMBULATAN]]*O216</f>
        <v>134090</v>
      </c>
    </row>
    <row r="217" spans="1:16" ht="26.25" customHeight="1" x14ac:dyDescent="0.2">
      <c r="A217" s="13"/>
      <c r="B217" s="73"/>
      <c r="C217" s="71" t="s">
        <v>698</v>
      </c>
      <c r="D217" s="76" t="s">
        <v>56</v>
      </c>
      <c r="E217" s="12">
        <v>44517</v>
      </c>
      <c r="F217" s="74" t="s">
        <v>57</v>
      </c>
      <c r="G217" s="12">
        <v>44520</v>
      </c>
      <c r="H217" s="9" t="s">
        <v>4183</v>
      </c>
      <c r="I217" s="15">
        <v>47</v>
      </c>
      <c r="J217" s="15">
        <v>45</v>
      </c>
      <c r="K217" s="15">
        <v>35</v>
      </c>
      <c r="L217" s="15">
        <v>13</v>
      </c>
      <c r="M217" s="79">
        <v>18.506250000000001</v>
      </c>
      <c r="N217" s="94">
        <v>18.506250000000001</v>
      </c>
      <c r="O217" s="63">
        <v>2530</v>
      </c>
      <c r="P217" s="64">
        <f>Table22457891011234567891011121314151617181920212223242526272829303132333438236[[#This Row],[PEMBULATAN]]*O217</f>
        <v>46820.8125</v>
      </c>
    </row>
    <row r="218" spans="1:16" ht="26.25" customHeight="1" x14ac:dyDescent="0.2">
      <c r="A218" s="13"/>
      <c r="B218" s="73"/>
      <c r="C218" s="71" t="s">
        <v>699</v>
      </c>
      <c r="D218" s="76" t="s">
        <v>56</v>
      </c>
      <c r="E218" s="12">
        <v>44517</v>
      </c>
      <c r="F218" s="74" t="s">
        <v>57</v>
      </c>
      <c r="G218" s="12">
        <v>44520</v>
      </c>
      <c r="H218" s="9" t="s">
        <v>4183</v>
      </c>
      <c r="I218" s="15">
        <v>66</v>
      </c>
      <c r="J218" s="15">
        <v>55</v>
      </c>
      <c r="K218" s="15">
        <v>18</v>
      </c>
      <c r="L218" s="15">
        <v>6</v>
      </c>
      <c r="M218" s="79">
        <v>16.335000000000001</v>
      </c>
      <c r="N218" s="94">
        <v>17</v>
      </c>
      <c r="O218" s="63">
        <v>2530</v>
      </c>
      <c r="P218" s="64">
        <f>Table22457891011234567891011121314151617181920212223242526272829303132333438236[[#This Row],[PEMBULATAN]]*O218</f>
        <v>43010</v>
      </c>
    </row>
    <row r="219" spans="1:16" ht="26.25" customHeight="1" x14ac:dyDescent="0.2">
      <c r="A219" s="13"/>
      <c r="B219" s="73"/>
      <c r="C219" s="71" t="s">
        <v>700</v>
      </c>
      <c r="D219" s="76" t="s">
        <v>56</v>
      </c>
      <c r="E219" s="12">
        <v>44517</v>
      </c>
      <c r="F219" s="74" t="s">
        <v>57</v>
      </c>
      <c r="G219" s="12">
        <v>44520</v>
      </c>
      <c r="H219" s="9" t="s">
        <v>4183</v>
      </c>
      <c r="I219" s="15">
        <v>124</v>
      </c>
      <c r="J219" s="15">
        <v>85</v>
      </c>
      <c r="K219" s="15">
        <v>7</v>
      </c>
      <c r="L219" s="15">
        <v>15</v>
      </c>
      <c r="M219" s="79">
        <v>18.445</v>
      </c>
      <c r="N219" s="94">
        <v>19</v>
      </c>
      <c r="O219" s="63">
        <v>2530</v>
      </c>
      <c r="P219" s="64">
        <f>Table22457891011234567891011121314151617181920212223242526272829303132333438236[[#This Row],[PEMBULATAN]]*O219</f>
        <v>48070</v>
      </c>
    </row>
    <row r="220" spans="1:16" ht="26.25" customHeight="1" x14ac:dyDescent="0.2">
      <c r="A220" s="13"/>
      <c r="B220" s="73"/>
      <c r="C220" s="71" t="s">
        <v>701</v>
      </c>
      <c r="D220" s="76" t="s">
        <v>56</v>
      </c>
      <c r="E220" s="12">
        <v>44517</v>
      </c>
      <c r="F220" s="74" t="s">
        <v>57</v>
      </c>
      <c r="G220" s="12">
        <v>44520</v>
      </c>
      <c r="H220" s="9" t="s">
        <v>4183</v>
      </c>
      <c r="I220" s="15">
        <v>58</v>
      </c>
      <c r="J220" s="15">
        <v>30</v>
      </c>
      <c r="K220" s="15">
        <v>26</v>
      </c>
      <c r="L220" s="15">
        <v>4</v>
      </c>
      <c r="M220" s="79">
        <v>11.31</v>
      </c>
      <c r="N220" s="94">
        <v>12</v>
      </c>
      <c r="O220" s="63">
        <v>2530</v>
      </c>
      <c r="P220" s="64">
        <f>Table22457891011234567891011121314151617181920212223242526272829303132333438236[[#This Row],[PEMBULATAN]]*O220</f>
        <v>30360</v>
      </c>
    </row>
    <row r="221" spans="1:16" ht="26.25" customHeight="1" x14ac:dyDescent="0.2">
      <c r="A221" s="13"/>
      <c r="B221" s="73"/>
      <c r="C221" s="71" t="s">
        <v>702</v>
      </c>
      <c r="D221" s="76" t="s">
        <v>56</v>
      </c>
      <c r="E221" s="12">
        <v>44517</v>
      </c>
      <c r="F221" s="74" t="s">
        <v>57</v>
      </c>
      <c r="G221" s="12">
        <v>44520</v>
      </c>
      <c r="H221" s="9" t="s">
        <v>4183</v>
      </c>
      <c r="I221" s="15">
        <v>65</v>
      </c>
      <c r="J221" s="15">
        <v>34</v>
      </c>
      <c r="K221" s="15">
        <v>20</v>
      </c>
      <c r="L221" s="15">
        <v>7</v>
      </c>
      <c r="M221" s="79">
        <v>11.05</v>
      </c>
      <c r="N221" s="94">
        <v>11.05</v>
      </c>
      <c r="O221" s="63">
        <v>2530</v>
      </c>
      <c r="P221" s="64">
        <f>Table22457891011234567891011121314151617181920212223242526272829303132333438236[[#This Row],[PEMBULATAN]]*O221</f>
        <v>27956.5</v>
      </c>
    </row>
    <row r="222" spans="1:16" ht="26.25" customHeight="1" x14ac:dyDescent="0.2">
      <c r="A222" s="13"/>
      <c r="B222" s="73"/>
      <c r="C222" s="71" t="s">
        <v>703</v>
      </c>
      <c r="D222" s="76" t="s">
        <v>56</v>
      </c>
      <c r="E222" s="12">
        <v>44517</v>
      </c>
      <c r="F222" s="74" t="s">
        <v>57</v>
      </c>
      <c r="G222" s="12">
        <v>44520</v>
      </c>
      <c r="H222" s="9" t="s">
        <v>4183</v>
      </c>
      <c r="I222" s="15">
        <v>87</v>
      </c>
      <c r="J222" s="15">
        <v>65</v>
      </c>
      <c r="K222" s="15">
        <v>33</v>
      </c>
      <c r="L222" s="15">
        <v>24</v>
      </c>
      <c r="M222" s="79">
        <v>46.653750000000002</v>
      </c>
      <c r="N222" s="94">
        <v>46.653750000000002</v>
      </c>
      <c r="O222" s="63">
        <v>2530</v>
      </c>
      <c r="P222" s="64">
        <f>Table22457891011234567891011121314151617181920212223242526272829303132333438236[[#This Row],[PEMBULATAN]]*O222</f>
        <v>118033.9875</v>
      </c>
    </row>
    <row r="223" spans="1:16" ht="26.25" customHeight="1" x14ac:dyDescent="0.2">
      <c r="A223" s="13"/>
      <c r="B223" s="73"/>
      <c r="C223" s="71" t="s">
        <v>704</v>
      </c>
      <c r="D223" s="76" t="s">
        <v>56</v>
      </c>
      <c r="E223" s="12">
        <v>44517</v>
      </c>
      <c r="F223" s="74" t="s">
        <v>57</v>
      </c>
      <c r="G223" s="12">
        <v>44520</v>
      </c>
      <c r="H223" s="9" t="s">
        <v>4183</v>
      </c>
      <c r="I223" s="15">
        <v>95</v>
      </c>
      <c r="J223" s="15">
        <v>57</v>
      </c>
      <c r="K223" s="15">
        <v>33</v>
      </c>
      <c r="L223" s="15">
        <v>18</v>
      </c>
      <c r="M223" s="79">
        <v>44.673749999999998</v>
      </c>
      <c r="N223" s="94">
        <v>44.673749999999998</v>
      </c>
      <c r="O223" s="63">
        <v>2530</v>
      </c>
      <c r="P223" s="64">
        <f>Table22457891011234567891011121314151617181920212223242526272829303132333438236[[#This Row],[PEMBULATAN]]*O223</f>
        <v>113024.58749999999</v>
      </c>
    </row>
    <row r="224" spans="1:16" ht="26.25" customHeight="1" x14ac:dyDescent="0.2">
      <c r="A224" s="13"/>
      <c r="B224" s="73"/>
      <c r="C224" s="71" t="s">
        <v>705</v>
      </c>
      <c r="D224" s="76" t="s">
        <v>56</v>
      </c>
      <c r="E224" s="12">
        <v>44517</v>
      </c>
      <c r="F224" s="74" t="s">
        <v>57</v>
      </c>
      <c r="G224" s="12">
        <v>44520</v>
      </c>
      <c r="H224" s="9" t="s">
        <v>4183</v>
      </c>
      <c r="I224" s="15">
        <v>90</v>
      </c>
      <c r="J224" s="15">
        <v>55</v>
      </c>
      <c r="K224" s="15">
        <v>10</v>
      </c>
      <c r="L224" s="15">
        <v>9</v>
      </c>
      <c r="M224" s="79">
        <v>12.375</v>
      </c>
      <c r="N224" s="94">
        <v>13</v>
      </c>
      <c r="O224" s="63">
        <v>2530</v>
      </c>
      <c r="P224" s="64">
        <f>Table22457891011234567891011121314151617181920212223242526272829303132333438236[[#This Row],[PEMBULATAN]]*O224</f>
        <v>32890</v>
      </c>
    </row>
    <row r="225" spans="1:16" ht="26.25" customHeight="1" x14ac:dyDescent="0.2">
      <c r="A225" s="13"/>
      <c r="B225" s="73"/>
      <c r="C225" s="71" t="s">
        <v>706</v>
      </c>
      <c r="D225" s="76" t="s">
        <v>56</v>
      </c>
      <c r="E225" s="12">
        <v>44517</v>
      </c>
      <c r="F225" s="74" t="s">
        <v>57</v>
      </c>
      <c r="G225" s="12">
        <v>44520</v>
      </c>
      <c r="H225" s="9" t="s">
        <v>4183</v>
      </c>
      <c r="I225" s="15">
        <v>62</v>
      </c>
      <c r="J225" s="15">
        <v>40</v>
      </c>
      <c r="K225" s="15">
        <v>20</v>
      </c>
      <c r="L225" s="15">
        <v>9</v>
      </c>
      <c r="M225" s="79">
        <v>12.4</v>
      </c>
      <c r="N225" s="94">
        <v>13</v>
      </c>
      <c r="O225" s="63">
        <v>2530</v>
      </c>
      <c r="P225" s="64">
        <f>Table22457891011234567891011121314151617181920212223242526272829303132333438236[[#This Row],[PEMBULATAN]]*O225</f>
        <v>32890</v>
      </c>
    </row>
    <row r="226" spans="1:16" ht="26.25" customHeight="1" x14ac:dyDescent="0.2">
      <c r="A226" s="13"/>
      <c r="B226" s="73"/>
      <c r="C226" s="71" t="s">
        <v>707</v>
      </c>
      <c r="D226" s="76" t="s">
        <v>56</v>
      </c>
      <c r="E226" s="12">
        <v>44517</v>
      </c>
      <c r="F226" s="74" t="s">
        <v>57</v>
      </c>
      <c r="G226" s="12">
        <v>44520</v>
      </c>
      <c r="H226" s="9" t="s">
        <v>4183</v>
      </c>
      <c r="I226" s="15">
        <v>105</v>
      </c>
      <c r="J226" s="15">
        <v>55</v>
      </c>
      <c r="K226" s="15">
        <v>38</v>
      </c>
      <c r="L226" s="15">
        <v>24</v>
      </c>
      <c r="M226" s="79">
        <v>54.862499999999997</v>
      </c>
      <c r="N226" s="94">
        <v>54.862499999999997</v>
      </c>
      <c r="O226" s="63">
        <v>2530</v>
      </c>
      <c r="P226" s="64">
        <f>Table22457891011234567891011121314151617181920212223242526272829303132333438236[[#This Row],[PEMBULATAN]]*O226</f>
        <v>138802.125</v>
      </c>
    </row>
    <row r="227" spans="1:16" ht="26.25" customHeight="1" x14ac:dyDescent="0.2">
      <c r="A227" s="13"/>
      <c r="B227" s="73"/>
      <c r="C227" s="71" t="s">
        <v>708</v>
      </c>
      <c r="D227" s="76" t="s">
        <v>56</v>
      </c>
      <c r="E227" s="12">
        <v>44517</v>
      </c>
      <c r="F227" s="74" t="s">
        <v>57</v>
      </c>
      <c r="G227" s="12">
        <v>44520</v>
      </c>
      <c r="H227" s="9" t="s">
        <v>4183</v>
      </c>
      <c r="I227" s="15">
        <v>94</v>
      </c>
      <c r="J227" s="15">
        <v>15</v>
      </c>
      <c r="K227" s="15">
        <v>15</v>
      </c>
      <c r="L227" s="15">
        <v>3</v>
      </c>
      <c r="M227" s="79">
        <v>5.2874999999999996</v>
      </c>
      <c r="N227" s="94">
        <v>5.2874999999999996</v>
      </c>
      <c r="O227" s="63">
        <v>2530</v>
      </c>
      <c r="P227" s="64">
        <f>Table22457891011234567891011121314151617181920212223242526272829303132333438236[[#This Row],[PEMBULATAN]]*O227</f>
        <v>13377.375</v>
      </c>
    </row>
    <row r="228" spans="1:16" ht="26.25" customHeight="1" x14ac:dyDescent="0.2">
      <c r="A228" s="13"/>
      <c r="B228" s="73"/>
      <c r="C228" s="71" t="s">
        <v>709</v>
      </c>
      <c r="D228" s="76" t="s">
        <v>56</v>
      </c>
      <c r="E228" s="12">
        <v>44517</v>
      </c>
      <c r="F228" s="74" t="s">
        <v>57</v>
      </c>
      <c r="G228" s="12">
        <v>44520</v>
      </c>
      <c r="H228" s="9" t="s">
        <v>4183</v>
      </c>
      <c r="I228" s="15">
        <v>86</v>
      </c>
      <c r="J228" s="15">
        <v>86</v>
      </c>
      <c r="K228" s="15">
        <v>40</v>
      </c>
      <c r="L228" s="15">
        <v>38</v>
      </c>
      <c r="M228" s="79">
        <v>73.959999999999994</v>
      </c>
      <c r="N228" s="94">
        <v>73.959999999999994</v>
      </c>
      <c r="O228" s="63">
        <v>2530</v>
      </c>
      <c r="P228" s="64">
        <f>Table22457891011234567891011121314151617181920212223242526272829303132333438236[[#This Row],[PEMBULATAN]]*O228</f>
        <v>187118.8</v>
      </c>
    </row>
    <row r="229" spans="1:16" ht="22.5" customHeight="1" x14ac:dyDescent="0.2">
      <c r="A229" s="116" t="s">
        <v>30</v>
      </c>
      <c r="B229" s="117"/>
      <c r="C229" s="117"/>
      <c r="D229" s="117"/>
      <c r="E229" s="117"/>
      <c r="F229" s="117"/>
      <c r="G229" s="117"/>
      <c r="H229" s="117"/>
      <c r="I229" s="117"/>
      <c r="J229" s="117"/>
      <c r="K229" s="117"/>
      <c r="L229" s="118"/>
      <c r="M229" s="77">
        <f>SUBTOTAL(109,Table22457891011234567891011121314151617181920212223242526272829303132333438236[KG VOLUME])</f>
        <v>5506.3305000000037</v>
      </c>
      <c r="N229" s="67">
        <f>SUM(N3:N228)</f>
        <v>5675.0592500000048</v>
      </c>
      <c r="O229" s="119">
        <f>SUM(P3:P228)</f>
        <v>14357899.9025</v>
      </c>
      <c r="P229" s="120"/>
    </row>
    <row r="230" spans="1:16" ht="18" customHeight="1" x14ac:dyDescent="0.2">
      <c r="A230" s="84"/>
      <c r="B230" s="55" t="s">
        <v>42</v>
      </c>
      <c r="C230" s="54"/>
      <c r="D230" s="56" t="s">
        <v>43</v>
      </c>
      <c r="E230" s="84"/>
      <c r="F230" s="84"/>
      <c r="G230" s="84"/>
      <c r="H230" s="84"/>
      <c r="I230" s="84"/>
      <c r="J230" s="84"/>
      <c r="K230" s="84"/>
      <c r="L230" s="84"/>
      <c r="M230" s="85"/>
      <c r="N230" s="86" t="s">
        <v>51</v>
      </c>
      <c r="O230" s="87"/>
      <c r="P230" s="87">
        <f>O229*10%</f>
        <v>1435789.99025</v>
      </c>
    </row>
    <row r="231" spans="1:16" ht="18" customHeight="1" thickBot="1" x14ac:dyDescent="0.25">
      <c r="A231" s="84"/>
      <c r="B231" s="55"/>
      <c r="C231" s="54"/>
      <c r="D231" s="56"/>
      <c r="E231" s="84"/>
      <c r="F231" s="84"/>
      <c r="G231" s="84"/>
      <c r="H231" s="84"/>
      <c r="I231" s="84"/>
      <c r="J231" s="84"/>
      <c r="K231" s="84"/>
      <c r="L231" s="84"/>
      <c r="M231" s="85"/>
      <c r="N231" s="88" t="s">
        <v>52</v>
      </c>
      <c r="O231" s="89"/>
      <c r="P231" s="89">
        <f>O229-P230</f>
        <v>12922109.912249999</v>
      </c>
    </row>
    <row r="232" spans="1:16" ht="18" customHeight="1" x14ac:dyDescent="0.2">
      <c r="A232" s="10"/>
      <c r="H232" s="62"/>
      <c r="N232" s="61" t="s">
        <v>31</v>
      </c>
      <c r="P232" s="68">
        <f>P231*1%</f>
        <v>129221.09912249999</v>
      </c>
    </row>
    <row r="233" spans="1:16" ht="18" customHeight="1" thickBot="1" x14ac:dyDescent="0.25">
      <c r="A233" s="10"/>
      <c r="H233" s="62"/>
      <c r="N233" s="61" t="s">
        <v>53</v>
      </c>
      <c r="P233" s="70">
        <f>P231*2%</f>
        <v>258442.19824499998</v>
      </c>
    </row>
    <row r="234" spans="1:16" ht="18" customHeight="1" x14ac:dyDescent="0.2">
      <c r="A234" s="10"/>
      <c r="H234" s="62"/>
      <c r="N234" s="65" t="s">
        <v>32</v>
      </c>
      <c r="O234" s="66"/>
      <c r="P234" s="69">
        <f>P231+P232-P233</f>
        <v>12792888.813127499</v>
      </c>
    </row>
    <row r="236" spans="1:16" x14ac:dyDescent="0.2">
      <c r="A236" s="10"/>
      <c r="H236" s="62"/>
      <c r="P236" s="70"/>
    </row>
    <row r="237" spans="1:16" x14ac:dyDescent="0.2">
      <c r="A237" s="10"/>
      <c r="H237" s="62"/>
      <c r="O237" s="57"/>
      <c r="P237" s="70"/>
    </row>
    <row r="238" spans="1:16" s="3" customFormat="1" x14ac:dyDescent="0.25">
      <c r="A238" s="10"/>
      <c r="B238" s="2"/>
      <c r="C238" s="2"/>
      <c r="E238" s="11"/>
      <c r="H238" s="62"/>
      <c r="N238" s="14"/>
      <c r="O238" s="14"/>
      <c r="P238" s="14"/>
    </row>
    <row r="239" spans="1:16" s="3" customFormat="1" x14ac:dyDescent="0.25">
      <c r="A239" s="10"/>
      <c r="B239" s="2"/>
      <c r="C239" s="2"/>
      <c r="E239" s="11"/>
      <c r="H239" s="62"/>
      <c r="N239" s="14"/>
      <c r="O239" s="14"/>
      <c r="P239" s="14"/>
    </row>
    <row r="240" spans="1:16" s="3" customFormat="1" x14ac:dyDescent="0.25">
      <c r="A240" s="10"/>
      <c r="B240" s="2"/>
      <c r="C240" s="2"/>
      <c r="E240" s="11"/>
      <c r="H240" s="62"/>
      <c r="N240" s="14"/>
      <c r="O240" s="14"/>
      <c r="P240" s="14"/>
    </row>
    <row r="241" spans="1:16" s="3" customFormat="1" x14ac:dyDescent="0.25">
      <c r="A241" s="10"/>
      <c r="B241" s="2"/>
      <c r="C241" s="2"/>
      <c r="E241" s="11"/>
      <c r="H241" s="62"/>
      <c r="N241" s="14"/>
      <c r="O241" s="14"/>
      <c r="P241" s="14"/>
    </row>
    <row r="242" spans="1:16" s="3" customFormat="1" x14ac:dyDescent="0.25">
      <c r="A242" s="10"/>
      <c r="B242" s="2"/>
      <c r="C242" s="2"/>
      <c r="E242" s="11"/>
      <c r="H242" s="62"/>
      <c r="N242" s="14"/>
      <c r="O242" s="14"/>
      <c r="P242" s="14"/>
    </row>
    <row r="243" spans="1:16" s="3" customFormat="1" x14ac:dyDescent="0.25">
      <c r="A243" s="10"/>
      <c r="B243" s="2"/>
      <c r="C243" s="2"/>
      <c r="E243" s="11"/>
      <c r="H243" s="62"/>
      <c r="N243" s="14"/>
      <c r="O243" s="14"/>
      <c r="P243" s="14"/>
    </row>
    <row r="244" spans="1:16" s="3" customFormat="1" x14ac:dyDescent="0.25">
      <c r="A244" s="10"/>
      <c r="B244" s="2"/>
      <c r="C244" s="2"/>
      <c r="E244" s="11"/>
      <c r="H244" s="62"/>
      <c r="N244" s="14"/>
      <c r="O244" s="14"/>
      <c r="P244" s="14"/>
    </row>
    <row r="245" spans="1:16" s="3" customFormat="1" x14ac:dyDescent="0.25">
      <c r="A245" s="10"/>
      <c r="B245" s="2"/>
      <c r="C245" s="2"/>
      <c r="E245" s="11"/>
      <c r="H245" s="62"/>
      <c r="N245" s="14"/>
      <c r="O245" s="14"/>
      <c r="P245" s="14"/>
    </row>
    <row r="246" spans="1:16" s="3" customFormat="1" x14ac:dyDescent="0.25">
      <c r="A246" s="10"/>
      <c r="B246" s="2"/>
      <c r="C246" s="2"/>
      <c r="E246" s="11"/>
      <c r="H246" s="62"/>
      <c r="N246" s="14"/>
      <c r="O246" s="14"/>
      <c r="P246" s="14"/>
    </row>
    <row r="247" spans="1:16" s="3" customFormat="1" x14ac:dyDescent="0.25">
      <c r="A247" s="10"/>
      <c r="B247" s="2"/>
      <c r="C247" s="2"/>
      <c r="E247" s="11"/>
      <c r="H247" s="62"/>
      <c r="N247" s="14"/>
      <c r="O247" s="14"/>
      <c r="P247" s="14"/>
    </row>
    <row r="248" spans="1:16" s="3" customFormat="1" x14ac:dyDescent="0.25">
      <c r="A248" s="10"/>
      <c r="B248" s="2"/>
      <c r="C248" s="2"/>
      <c r="E248" s="11"/>
      <c r="H248" s="62"/>
      <c r="N248" s="14"/>
      <c r="O248" s="14"/>
      <c r="P248" s="14"/>
    </row>
    <row r="249" spans="1:16" s="3" customFormat="1" x14ac:dyDescent="0.25">
      <c r="A249" s="10"/>
      <c r="B249" s="2"/>
      <c r="C249" s="2"/>
      <c r="E249" s="11"/>
      <c r="H249" s="62"/>
      <c r="N249" s="14"/>
      <c r="O249" s="14"/>
      <c r="P249" s="14"/>
    </row>
  </sheetData>
  <mergeCells count="2">
    <mergeCell ref="A229:L229"/>
    <mergeCell ref="O229:P229"/>
  </mergeCells>
  <conditionalFormatting sqref="B3:B228">
    <cfRule type="duplicateValues" dxfId="591" priority="6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36"/>
  <sheetViews>
    <sheetView tabSelected="1" workbookViewId="0">
      <pane xSplit="7" ySplit="2" topLeftCell="H206" activePane="bottomRight" state="frozen"/>
      <selection pane="topRight" activeCell="H1" sqref="H1"/>
      <selection pane="bottomLeft" activeCell="A3" sqref="A3"/>
      <selection pane="bottomRight" activeCell="N210" sqref="N210"/>
    </sheetView>
  </sheetViews>
  <sheetFormatPr defaultRowHeight="15" x14ac:dyDescent="0.2"/>
  <cols>
    <col min="1" max="1" width="8" style="4" customWidth="1"/>
    <col min="2" max="2" width="20.140625" style="2" customWidth="1"/>
    <col min="3" max="3" width="15.28515625" style="2" customWidth="1"/>
    <col min="4" max="4" width="10.7109375" style="3" customWidth="1"/>
    <col min="5" max="5" width="8" style="11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8" t="s">
        <v>44</v>
      </c>
      <c r="B2" s="7" t="s">
        <v>7</v>
      </c>
      <c r="C2" s="7" t="s">
        <v>0</v>
      </c>
      <c r="D2" s="7" t="s">
        <v>1</v>
      </c>
      <c r="E2" s="59" t="s">
        <v>4</v>
      </c>
      <c r="F2" s="7" t="s">
        <v>3</v>
      </c>
      <c r="G2" s="7" t="s">
        <v>5</v>
      </c>
      <c r="H2" s="59" t="s">
        <v>2</v>
      </c>
      <c r="I2" s="7" t="s">
        <v>39</v>
      </c>
      <c r="J2" s="7" t="s">
        <v>40</v>
      </c>
      <c r="K2" s="7" t="s">
        <v>41</v>
      </c>
      <c r="L2" s="60" t="s">
        <v>45</v>
      </c>
      <c r="M2" s="60" t="s">
        <v>46</v>
      </c>
      <c r="N2" s="60" t="s">
        <v>6</v>
      </c>
      <c r="O2" s="60" t="s">
        <v>47</v>
      </c>
      <c r="P2" s="60" t="s">
        <v>48</v>
      </c>
    </row>
    <row r="3" spans="1:16" ht="26.25" customHeight="1" x14ac:dyDescent="0.2">
      <c r="A3" s="81">
        <v>403737</v>
      </c>
      <c r="B3" s="72" t="s">
        <v>3966</v>
      </c>
      <c r="C3" s="8" t="s">
        <v>3967</v>
      </c>
      <c r="D3" s="74" t="s">
        <v>56</v>
      </c>
      <c r="E3" s="12">
        <v>44530</v>
      </c>
      <c r="F3" s="74" t="s">
        <v>58</v>
      </c>
      <c r="G3" s="12">
        <v>44534</v>
      </c>
      <c r="H3" s="9" t="s">
        <v>3965</v>
      </c>
      <c r="I3" s="1">
        <v>56</v>
      </c>
      <c r="J3" s="1">
        <v>46</v>
      </c>
      <c r="K3" s="1">
        <v>38</v>
      </c>
      <c r="L3" s="1">
        <v>42</v>
      </c>
      <c r="M3" s="78">
        <v>24.472000000000001</v>
      </c>
      <c r="N3" s="94">
        <v>43</v>
      </c>
      <c r="O3" s="63">
        <v>2530</v>
      </c>
      <c r="P3" s="64">
        <f>Table22457891011234567891011121314151617181920212223242526272829303132333438244454647484950515253626364656667686970345678910111213141516171819202122[[#This Row],[PEMBULATAN]]*O3</f>
        <v>108790</v>
      </c>
    </row>
    <row r="4" spans="1:16" ht="26.25" customHeight="1" x14ac:dyDescent="0.2">
      <c r="A4" s="13"/>
      <c r="B4" s="73"/>
      <c r="C4" s="71" t="s">
        <v>3968</v>
      </c>
      <c r="D4" s="76" t="s">
        <v>56</v>
      </c>
      <c r="E4" s="12">
        <v>44530</v>
      </c>
      <c r="F4" s="74" t="s">
        <v>58</v>
      </c>
      <c r="G4" s="12">
        <v>44534</v>
      </c>
      <c r="H4" s="75" t="s">
        <v>3965</v>
      </c>
      <c r="I4" s="15">
        <v>66</v>
      </c>
      <c r="J4" s="15">
        <v>45</v>
      </c>
      <c r="K4" s="15">
        <v>38</v>
      </c>
      <c r="L4" s="15">
        <v>12</v>
      </c>
      <c r="M4" s="79">
        <v>28.215</v>
      </c>
      <c r="N4" s="94">
        <v>28.215</v>
      </c>
      <c r="O4" s="63">
        <v>2530</v>
      </c>
      <c r="P4" s="64">
        <f>Table22457891011234567891011121314151617181920212223242526272829303132333438244454647484950515253626364656667686970345678910111213141516171819202122[[#This Row],[PEMBULATAN]]*O4</f>
        <v>71383.95</v>
      </c>
    </row>
    <row r="5" spans="1:16" ht="26.25" customHeight="1" x14ac:dyDescent="0.2">
      <c r="A5" s="13"/>
      <c r="B5" s="73"/>
      <c r="C5" s="71" t="s">
        <v>3969</v>
      </c>
      <c r="D5" s="76" t="s">
        <v>56</v>
      </c>
      <c r="E5" s="12">
        <v>44530</v>
      </c>
      <c r="F5" s="74" t="s">
        <v>58</v>
      </c>
      <c r="G5" s="12">
        <v>44534</v>
      </c>
      <c r="H5" s="75" t="s">
        <v>3965</v>
      </c>
      <c r="I5" s="15">
        <v>72</v>
      </c>
      <c r="J5" s="15">
        <v>35</v>
      </c>
      <c r="K5" s="15">
        <v>15</v>
      </c>
      <c r="L5" s="15">
        <v>2</v>
      </c>
      <c r="M5" s="79">
        <v>9.4499999999999993</v>
      </c>
      <c r="N5" s="94">
        <v>10</v>
      </c>
      <c r="O5" s="63">
        <v>2530</v>
      </c>
      <c r="P5" s="64">
        <f>Table22457891011234567891011121314151617181920212223242526272829303132333438244454647484950515253626364656667686970345678910111213141516171819202122[[#This Row],[PEMBULATAN]]*O5</f>
        <v>25300</v>
      </c>
    </row>
    <row r="6" spans="1:16" ht="26.25" customHeight="1" x14ac:dyDescent="0.2">
      <c r="A6" s="13"/>
      <c r="B6" s="73"/>
      <c r="C6" s="71" t="s">
        <v>3970</v>
      </c>
      <c r="D6" s="76" t="s">
        <v>56</v>
      </c>
      <c r="E6" s="12">
        <v>44530</v>
      </c>
      <c r="F6" s="74" t="s">
        <v>58</v>
      </c>
      <c r="G6" s="12">
        <v>44534</v>
      </c>
      <c r="H6" s="75" t="s">
        <v>3965</v>
      </c>
      <c r="I6" s="15">
        <v>45</v>
      </c>
      <c r="J6" s="15">
        <v>33</v>
      </c>
      <c r="K6" s="15">
        <v>15</v>
      </c>
      <c r="L6" s="15">
        <v>2</v>
      </c>
      <c r="M6" s="79">
        <v>5.5687499999999996</v>
      </c>
      <c r="N6" s="94">
        <v>5.5687499999999996</v>
      </c>
      <c r="O6" s="63">
        <v>2530</v>
      </c>
      <c r="P6" s="64">
        <f>Table22457891011234567891011121314151617181920212223242526272829303132333438244454647484950515253626364656667686970345678910111213141516171819202122[[#This Row],[PEMBULATAN]]*O6</f>
        <v>14088.9375</v>
      </c>
    </row>
    <row r="7" spans="1:16" ht="26.25" customHeight="1" x14ac:dyDescent="0.2">
      <c r="A7" s="13"/>
      <c r="B7" s="73"/>
      <c r="C7" s="71" t="s">
        <v>3971</v>
      </c>
      <c r="D7" s="76" t="s">
        <v>56</v>
      </c>
      <c r="E7" s="12">
        <v>44530</v>
      </c>
      <c r="F7" s="74" t="s">
        <v>58</v>
      </c>
      <c r="G7" s="12">
        <v>44534</v>
      </c>
      <c r="H7" s="75" t="s">
        <v>3965</v>
      </c>
      <c r="I7" s="15">
        <v>34</v>
      </c>
      <c r="J7" s="15">
        <v>34</v>
      </c>
      <c r="K7" s="15">
        <v>26</v>
      </c>
      <c r="L7" s="15">
        <v>6</v>
      </c>
      <c r="M7" s="79">
        <v>7.5140000000000002</v>
      </c>
      <c r="N7" s="94">
        <v>7.5140000000000002</v>
      </c>
      <c r="O7" s="63">
        <v>2530</v>
      </c>
      <c r="P7" s="64">
        <f>Table22457891011234567891011121314151617181920212223242526272829303132333438244454647484950515253626364656667686970345678910111213141516171819202122[[#This Row],[PEMBULATAN]]*O7</f>
        <v>19010.420000000002</v>
      </c>
    </row>
    <row r="8" spans="1:16" ht="26.25" customHeight="1" x14ac:dyDescent="0.2">
      <c r="A8" s="13"/>
      <c r="B8" s="73"/>
      <c r="C8" s="71" t="s">
        <v>3972</v>
      </c>
      <c r="D8" s="76" t="s">
        <v>56</v>
      </c>
      <c r="E8" s="12">
        <v>44530</v>
      </c>
      <c r="F8" s="74" t="s">
        <v>58</v>
      </c>
      <c r="G8" s="12">
        <v>44534</v>
      </c>
      <c r="H8" s="75" t="s">
        <v>3965</v>
      </c>
      <c r="I8" s="15">
        <v>41</v>
      </c>
      <c r="J8" s="15">
        <v>39</v>
      </c>
      <c r="K8" s="15">
        <v>13</v>
      </c>
      <c r="L8" s="15">
        <v>2</v>
      </c>
      <c r="M8" s="79">
        <v>5.1967499999999998</v>
      </c>
      <c r="N8" s="94">
        <v>5.1967499999999998</v>
      </c>
      <c r="O8" s="63">
        <v>2530</v>
      </c>
      <c r="P8" s="64">
        <f>Table22457891011234567891011121314151617181920212223242526272829303132333438244454647484950515253626364656667686970345678910111213141516171819202122[[#This Row],[PEMBULATAN]]*O8</f>
        <v>13147.7775</v>
      </c>
    </row>
    <row r="9" spans="1:16" ht="26.25" customHeight="1" x14ac:dyDescent="0.2">
      <c r="A9" s="13"/>
      <c r="B9" s="73"/>
      <c r="C9" s="71" t="s">
        <v>3973</v>
      </c>
      <c r="D9" s="76" t="s">
        <v>56</v>
      </c>
      <c r="E9" s="12">
        <v>44530</v>
      </c>
      <c r="F9" s="74" t="s">
        <v>58</v>
      </c>
      <c r="G9" s="12">
        <v>44534</v>
      </c>
      <c r="H9" s="75" t="s">
        <v>3965</v>
      </c>
      <c r="I9" s="15">
        <v>38</v>
      </c>
      <c r="J9" s="15">
        <v>34</v>
      </c>
      <c r="K9" s="15">
        <v>28</v>
      </c>
      <c r="L9" s="15">
        <v>13</v>
      </c>
      <c r="M9" s="79">
        <v>9.0440000000000005</v>
      </c>
      <c r="N9" s="94">
        <v>13</v>
      </c>
      <c r="O9" s="63">
        <v>2530</v>
      </c>
      <c r="P9" s="64">
        <f>Table22457891011234567891011121314151617181920212223242526272829303132333438244454647484950515253626364656667686970345678910111213141516171819202122[[#This Row],[PEMBULATAN]]*O9</f>
        <v>32890</v>
      </c>
    </row>
    <row r="10" spans="1:16" ht="26.25" customHeight="1" x14ac:dyDescent="0.2">
      <c r="A10" s="13"/>
      <c r="B10" s="73"/>
      <c r="C10" s="71" t="s">
        <v>3974</v>
      </c>
      <c r="D10" s="76" t="s">
        <v>56</v>
      </c>
      <c r="E10" s="12">
        <v>44530</v>
      </c>
      <c r="F10" s="74" t="s">
        <v>58</v>
      </c>
      <c r="G10" s="12">
        <v>44534</v>
      </c>
      <c r="H10" s="75" t="s">
        <v>3965</v>
      </c>
      <c r="I10" s="15">
        <v>63</v>
      </c>
      <c r="J10" s="15">
        <v>43</v>
      </c>
      <c r="K10" s="15">
        <v>38</v>
      </c>
      <c r="L10" s="15">
        <v>11</v>
      </c>
      <c r="M10" s="79">
        <v>25.735499999999998</v>
      </c>
      <c r="N10" s="94">
        <v>25.735499999999998</v>
      </c>
      <c r="O10" s="63">
        <v>2530</v>
      </c>
      <c r="P10" s="64">
        <f>Table22457891011234567891011121314151617181920212223242526272829303132333438244454647484950515253626364656667686970345678910111213141516171819202122[[#This Row],[PEMBULATAN]]*O10</f>
        <v>65110.814999999995</v>
      </c>
    </row>
    <row r="11" spans="1:16" ht="26.25" customHeight="1" x14ac:dyDescent="0.2">
      <c r="A11" s="13"/>
      <c r="B11" s="73"/>
      <c r="C11" s="71" t="s">
        <v>3975</v>
      </c>
      <c r="D11" s="76" t="s">
        <v>56</v>
      </c>
      <c r="E11" s="12">
        <v>44530</v>
      </c>
      <c r="F11" s="74" t="s">
        <v>58</v>
      </c>
      <c r="G11" s="12">
        <v>44534</v>
      </c>
      <c r="H11" s="75" t="s">
        <v>3965</v>
      </c>
      <c r="I11" s="15">
        <v>61</v>
      </c>
      <c r="J11" s="15">
        <v>30</v>
      </c>
      <c r="K11" s="15">
        <v>11</v>
      </c>
      <c r="L11" s="15">
        <v>2</v>
      </c>
      <c r="M11" s="79">
        <v>5.0324999999999998</v>
      </c>
      <c r="N11" s="94">
        <v>5.0324999999999998</v>
      </c>
      <c r="O11" s="63">
        <v>2530</v>
      </c>
      <c r="P11" s="64">
        <f>Table22457891011234567891011121314151617181920212223242526272829303132333438244454647484950515253626364656667686970345678910111213141516171819202122[[#This Row],[PEMBULATAN]]*O11</f>
        <v>12732.224999999999</v>
      </c>
    </row>
    <row r="12" spans="1:16" ht="26.25" customHeight="1" x14ac:dyDescent="0.2">
      <c r="A12" s="13"/>
      <c r="B12" s="73"/>
      <c r="C12" s="71" t="s">
        <v>3976</v>
      </c>
      <c r="D12" s="76" t="s">
        <v>56</v>
      </c>
      <c r="E12" s="12">
        <v>44530</v>
      </c>
      <c r="F12" s="74" t="s">
        <v>58</v>
      </c>
      <c r="G12" s="12">
        <v>44534</v>
      </c>
      <c r="H12" s="75" t="s">
        <v>3965</v>
      </c>
      <c r="I12" s="15">
        <v>91</v>
      </c>
      <c r="J12" s="15">
        <v>31</v>
      </c>
      <c r="K12" s="15">
        <v>5</v>
      </c>
      <c r="L12" s="15">
        <v>2</v>
      </c>
      <c r="M12" s="79">
        <v>3.5262500000000001</v>
      </c>
      <c r="N12" s="94">
        <v>3.5262500000000001</v>
      </c>
      <c r="O12" s="63">
        <v>2530</v>
      </c>
      <c r="P12" s="64">
        <f>Table22457891011234567891011121314151617181920212223242526272829303132333438244454647484950515253626364656667686970345678910111213141516171819202122[[#This Row],[PEMBULATAN]]*O12</f>
        <v>8921.4125000000004</v>
      </c>
    </row>
    <row r="13" spans="1:16" ht="26.25" customHeight="1" x14ac:dyDescent="0.2">
      <c r="A13" s="13"/>
      <c r="B13" s="73"/>
      <c r="C13" s="71" t="s">
        <v>3977</v>
      </c>
      <c r="D13" s="76" t="s">
        <v>56</v>
      </c>
      <c r="E13" s="12">
        <v>44530</v>
      </c>
      <c r="F13" s="74" t="s">
        <v>58</v>
      </c>
      <c r="G13" s="12">
        <v>44534</v>
      </c>
      <c r="H13" s="75" t="s">
        <v>3965</v>
      </c>
      <c r="I13" s="15">
        <v>84</v>
      </c>
      <c r="J13" s="15">
        <v>63</v>
      </c>
      <c r="K13" s="15">
        <v>24</v>
      </c>
      <c r="L13" s="15">
        <v>12</v>
      </c>
      <c r="M13" s="79">
        <v>31.751999999999999</v>
      </c>
      <c r="N13" s="94">
        <v>31.751999999999999</v>
      </c>
      <c r="O13" s="63">
        <v>2530</v>
      </c>
      <c r="P13" s="64">
        <f>Table22457891011234567891011121314151617181920212223242526272829303132333438244454647484950515253626364656667686970345678910111213141516171819202122[[#This Row],[PEMBULATAN]]*O13</f>
        <v>80332.56</v>
      </c>
    </row>
    <row r="14" spans="1:16" ht="26.25" customHeight="1" x14ac:dyDescent="0.2">
      <c r="A14" s="13"/>
      <c r="B14" s="73"/>
      <c r="C14" s="71" t="s">
        <v>3978</v>
      </c>
      <c r="D14" s="76" t="s">
        <v>56</v>
      </c>
      <c r="E14" s="12">
        <v>44530</v>
      </c>
      <c r="F14" s="74" t="s">
        <v>58</v>
      </c>
      <c r="G14" s="12">
        <v>44534</v>
      </c>
      <c r="H14" s="75" t="s">
        <v>3965</v>
      </c>
      <c r="I14" s="15">
        <v>85</v>
      </c>
      <c r="J14" s="15">
        <v>62</v>
      </c>
      <c r="K14" s="15">
        <v>21</v>
      </c>
      <c r="L14" s="15">
        <v>17</v>
      </c>
      <c r="M14" s="79">
        <v>27.6675</v>
      </c>
      <c r="N14" s="94">
        <v>27.6675</v>
      </c>
      <c r="O14" s="63">
        <v>2530</v>
      </c>
      <c r="P14" s="64">
        <f>Table22457891011234567891011121314151617181920212223242526272829303132333438244454647484950515253626364656667686970345678910111213141516171819202122[[#This Row],[PEMBULATAN]]*O14</f>
        <v>69998.774999999994</v>
      </c>
    </row>
    <row r="15" spans="1:16" ht="26.25" customHeight="1" x14ac:dyDescent="0.2">
      <c r="A15" s="13"/>
      <c r="B15" s="73"/>
      <c r="C15" s="71" t="s">
        <v>3979</v>
      </c>
      <c r="D15" s="76" t="s">
        <v>56</v>
      </c>
      <c r="E15" s="12">
        <v>44530</v>
      </c>
      <c r="F15" s="74" t="s">
        <v>58</v>
      </c>
      <c r="G15" s="12">
        <v>44534</v>
      </c>
      <c r="H15" s="75" t="s">
        <v>3965</v>
      </c>
      <c r="I15" s="15">
        <v>56</v>
      </c>
      <c r="J15" s="15">
        <v>52</v>
      </c>
      <c r="K15" s="15">
        <v>21</v>
      </c>
      <c r="L15" s="15">
        <v>7</v>
      </c>
      <c r="M15" s="79">
        <v>15.288</v>
      </c>
      <c r="N15" s="94">
        <v>15.288</v>
      </c>
      <c r="O15" s="63">
        <v>2530</v>
      </c>
      <c r="P15" s="64">
        <f>Table22457891011234567891011121314151617181920212223242526272829303132333438244454647484950515253626364656667686970345678910111213141516171819202122[[#This Row],[PEMBULATAN]]*O15</f>
        <v>38678.639999999999</v>
      </c>
    </row>
    <row r="16" spans="1:16" ht="26.25" customHeight="1" x14ac:dyDescent="0.2">
      <c r="A16" s="13"/>
      <c r="B16" s="73"/>
      <c r="C16" s="71" t="s">
        <v>3980</v>
      </c>
      <c r="D16" s="76" t="s">
        <v>56</v>
      </c>
      <c r="E16" s="12">
        <v>44530</v>
      </c>
      <c r="F16" s="74" t="s">
        <v>58</v>
      </c>
      <c r="G16" s="12">
        <v>44534</v>
      </c>
      <c r="H16" s="75" t="s">
        <v>3965</v>
      </c>
      <c r="I16" s="15">
        <v>85</v>
      </c>
      <c r="J16" s="15">
        <v>61</v>
      </c>
      <c r="K16" s="15">
        <v>15</v>
      </c>
      <c r="L16" s="15">
        <v>11</v>
      </c>
      <c r="M16" s="79">
        <v>19.443750000000001</v>
      </c>
      <c r="N16" s="94">
        <v>20</v>
      </c>
      <c r="O16" s="63">
        <v>2530</v>
      </c>
      <c r="P16" s="64">
        <f>Table22457891011234567891011121314151617181920212223242526272829303132333438244454647484950515253626364656667686970345678910111213141516171819202122[[#This Row],[PEMBULATAN]]*O16</f>
        <v>50600</v>
      </c>
    </row>
    <row r="17" spans="1:16" ht="26.25" customHeight="1" x14ac:dyDescent="0.2">
      <c r="A17" s="13"/>
      <c r="B17" s="73"/>
      <c r="C17" s="71" t="s">
        <v>3981</v>
      </c>
      <c r="D17" s="76" t="s">
        <v>56</v>
      </c>
      <c r="E17" s="12">
        <v>44530</v>
      </c>
      <c r="F17" s="74" t="s">
        <v>58</v>
      </c>
      <c r="G17" s="12">
        <v>44534</v>
      </c>
      <c r="H17" s="75" t="s">
        <v>3965</v>
      </c>
      <c r="I17" s="15">
        <v>93</v>
      </c>
      <c r="J17" s="15">
        <v>64</v>
      </c>
      <c r="K17" s="15">
        <v>28</v>
      </c>
      <c r="L17" s="15">
        <v>19</v>
      </c>
      <c r="M17" s="79">
        <v>41.664000000000001</v>
      </c>
      <c r="N17" s="94">
        <v>41.664000000000001</v>
      </c>
      <c r="O17" s="63">
        <v>2530</v>
      </c>
      <c r="P17" s="64">
        <f>Table22457891011234567891011121314151617181920212223242526272829303132333438244454647484950515253626364656667686970345678910111213141516171819202122[[#This Row],[PEMBULATAN]]*O17</f>
        <v>105409.92</v>
      </c>
    </row>
    <row r="18" spans="1:16" ht="26.25" customHeight="1" x14ac:dyDescent="0.2">
      <c r="A18" s="13"/>
      <c r="B18" s="73"/>
      <c r="C18" s="71" t="s">
        <v>3982</v>
      </c>
      <c r="D18" s="76" t="s">
        <v>56</v>
      </c>
      <c r="E18" s="12">
        <v>44530</v>
      </c>
      <c r="F18" s="74" t="s">
        <v>58</v>
      </c>
      <c r="G18" s="12">
        <v>44534</v>
      </c>
      <c r="H18" s="75" t="s">
        <v>3965</v>
      </c>
      <c r="I18" s="15">
        <v>35</v>
      </c>
      <c r="J18" s="15">
        <v>38</v>
      </c>
      <c r="K18" s="15">
        <v>11</v>
      </c>
      <c r="L18" s="15">
        <v>1</v>
      </c>
      <c r="M18" s="79">
        <v>3.6575000000000002</v>
      </c>
      <c r="N18" s="94">
        <v>3.6575000000000002</v>
      </c>
      <c r="O18" s="63">
        <v>2530</v>
      </c>
      <c r="P18" s="64">
        <f>Table22457891011234567891011121314151617181920212223242526272829303132333438244454647484950515253626364656667686970345678910111213141516171819202122[[#This Row],[PEMBULATAN]]*O18</f>
        <v>9253.4750000000004</v>
      </c>
    </row>
    <row r="19" spans="1:16" ht="26.25" customHeight="1" x14ac:dyDescent="0.2">
      <c r="A19" s="13"/>
      <c r="B19" s="73"/>
      <c r="C19" s="71" t="s">
        <v>3983</v>
      </c>
      <c r="D19" s="76" t="s">
        <v>56</v>
      </c>
      <c r="E19" s="12">
        <v>44530</v>
      </c>
      <c r="F19" s="74" t="s">
        <v>58</v>
      </c>
      <c r="G19" s="12">
        <v>44534</v>
      </c>
      <c r="H19" s="75" t="s">
        <v>3965</v>
      </c>
      <c r="I19" s="15">
        <v>100</v>
      </c>
      <c r="J19" s="15">
        <v>45</v>
      </c>
      <c r="K19" s="15">
        <v>13</v>
      </c>
      <c r="L19" s="15">
        <v>26</v>
      </c>
      <c r="M19" s="79">
        <v>14.625</v>
      </c>
      <c r="N19" s="94">
        <v>26</v>
      </c>
      <c r="O19" s="63">
        <v>2530</v>
      </c>
      <c r="P19" s="64">
        <f>Table22457891011234567891011121314151617181920212223242526272829303132333438244454647484950515253626364656667686970345678910111213141516171819202122[[#This Row],[PEMBULATAN]]*O19</f>
        <v>65780</v>
      </c>
    </row>
    <row r="20" spans="1:16" ht="26.25" customHeight="1" x14ac:dyDescent="0.2">
      <c r="A20" s="13"/>
      <c r="B20" s="73"/>
      <c r="C20" s="71" t="s">
        <v>3984</v>
      </c>
      <c r="D20" s="76" t="s">
        <v>56</v>
      </c>
      <c r="E20" s="12">
        <v>44530</v>
      </c>
      <c r="F20" s="74" t="s">
        <v>58</v>
      </c>
      <c r="G20" s="12">
        <v>44534</v>
      </c>
      <c r="H20" s="75" t="s">
        <v>3965</v>
      </c>
      <c r="I20" s="15">
        <v>98</v>
      </c>
      <c r="J20" s="15">
        <v>51</v>
      </c>
      <c r="K20" s="15">
        <v>30</v>
      </c>
      <c r="L20" s="15">
        <v>21</v>
      </c>
      <c r="M20" s="79">
        <v>37.484999999999999</v>
      </c>
      <c r="N20" s="94">
        <v>38</v>
      </c>
      <c r="O20" s="63">
        <v>2530</v>
      </c>
      <c r="P20" s="64">
        <f>Table22457891011234567891011121314151617181920212223242526272829303132333438244454647484950515253626364656667686970345678910111213141516171819202122[[#This Row],[PEMBULATAN]]*O20</f>
        <v>96140</v>
      </c>
    </row>
    <row r="21" spans="1:16" ht="26.25" customHeight="1" x14ac:dyDescent="0.2">
      <c r="A21" s="13"/>
      <c r="B21" s="73"/>
      <c r="C21" s="71" t="s">
        <v>3985</v>
      </c>
      <c r="D21" s="76" t="s">
        <v>56</v>
      </c>
      <c r="E21" s="12">
        <v>44530</v>
      </c>
      <c r="F21" s="74" t="s">
        <v>58</v>
      </c>
      <c r="G21" s="12">
        <v>44534</v>
      </c>
      <c r="H21" s="75" t="s">
        <v>3965</v>
      </c>
      <c r="I21" s="15">
        <v>74</v>
      </c>
      <c r="J21" s="15">
        <v>63</v>
      </c>
      <c r="K21" s="15">
        <v>19</v>
      </c>
      <c r="L21" s="15">
        <v>13</v>
      </c>
      <c r="M21" s="79">
        <v>22.144500000000001</v>
      </c>
      <c r="N21" s="94">
        <v>22.144500000000001</v>
      </c>
      <c r="O21" s="63">
        <v>2530</v>
      </c>
      <c r="P21" s="64">
        <f>Table22457891011234567891011121314151617181920212223242526272829303132333438244454647484950515253626364656667686970345678910111213141516171819202122[[#This Row],[PEMBULATAN]]*O21</f>
        <v>56025.584999999999</v>
      </c>
    </row>
    <row r="22" spans="1:16" ht="26.25" customHeight="1" x14ac:dyDescent="0.2">
      <c r="A22" s="13"/>
      <c r="B22" s="73"/>
      <c r="C22" s="71" t="s">
        <v>3986</v>
      </c>
      <c r="D22" s="76" t="s">
        <v>56</v>
      </c>
      <c r="E22" s="12">
        <v>44530</v>
      </c>
      <c r="F22" s="74" t="s">
        <v>58</v>
      </c>
      <c r="G22" s="12">
        <v>44534</v>
      </c>
      <c r="H22" s="75" t="s">
        <v>3965</v>
      </c>
      <c r="I22" s="15">
        <v>95</v>
      </c>
      <c r="J22" s="15">
        <v>53</v>
      </c>
      <c r="K22" s="15">
        <v>24</v>
      </c>
      <c r="L22" s="15">
        <v>18</v>
      </c>
      <c r="M22" s="79">
        <v>30.21</v>
      </c>
      <c r="N22" s="94">
        <v>30.21</v>
      </c>
      <c r="O22" s="63">
        <v>2530</v>
      </c>
      <c r="P22" s="64">
        <f>Table22457891011234567891011121314151617181920212223242526272829303132333438244454647484950515253626364656667686970345678910111213141516171819202122[[#This Row],[PEMBULATAN]]*O22</f>
        <v>76431.3</v>
      </c>
    </row>
    <row r="23" spans="1:16" ht="26.25" customHeight="1" x14ac:dyDescent="0.2">
      <c r="A23" s="13"/>
      <c r="B23" s="73"/>
      <c r="C23" s="71" t="s">
        <v>3987</v>
      </c>
      <c r="D23" s="76" t="s">
        <v>56</v>
      </c>
      <c r="E23" s="12">
        <v>44530</v>
      </c>
      <c r="F23" s="74" t="s">
        <v>58</v>
      </c>
      <c r="G23" s="12">
        <v>44534</v>
      </c>
      <c r="H23" s="75" t="s">
        <v>3965</v>
      </c>
      <c r="I23" s="15">
        <v>70</v>
      </c>
      <c r="J23" s="15">
        <v>55</v>
      </c>
      <c r="K23" s="15">
        <v>16</v>
      </c>
      <c r="L23" s="15">
        <v>12</v>
      </c>
      <c r="M23" s="79">
        <v>15.4</v>
      </c>
      <c r="N23" s="94">
        <v>16</v>
      </c>
      <c r="O23" s="63">
        <v>2530</v>
      </c>
      <c r="P23" s="64">
        <f>Table22457891011234567891011121314151617181920212223242526272829303132333438244454647484950515253626364656667686970345678910111213141516171819202122[[#This Row],[PEMBULATAN]]*O23</f>
        <v>40480</v>
      </c>
    </row>
    <row r="24" spans="1:16" ht="26.25" customHeight="1" x14ac:dyDescent="0.2">
      <c r="A24" s="13"/>
      <c r="B24" s="73"/>
      <c r="C24" s="71" t="s">
        <v>3988</v>
      </c>
      <c r="D24" s="76" t="s">
        <v>56</v>
      </c>
      <c r="E24" s="12">
        <v>44530</v>
      </c>
      <c r="F24" s="74" t="s">
        <v>58</v>
      </c>
      <c r="G24" s="12">
        <v>44534</v>
      </c>
      <c r="H24" s="75" t="s">
        <v>3965</v>
      </c>
      <c r="I24" s="15">
        <v>95</v>
      </c>
      <c r="J24" s="15">
        <v>63</v>
      </c>
      <c r="K24" s="15">
        <v>28</v>
      </c>
      <c r="L24" s="15">
        <v>18</v>
      </c>
      <c r="M24" s="79">
        <v>41.895000000000003</v>
      </c>
      <c r="N24" s="94">
        <v>41.895000000000003</v>
      </c>
      <c r="O24" s="63">
        <v>2530</v>
      </c>
      <c r="P24" s="64">
        <f>Table22457891011234567891011121314151617181920212223242526272829303132333438244454647484950515253626364656667686970345678910111213141516171819202122[[#This Row],[PEMBULATAN]]*O24</f>
        <v>105994.35</v>
      </c>
    </row>
    <row r="25" spans="1:16" ht="26.25" customHeight="1" x14ac:dyDescent="0.2">
      <c r="A25" s="13"/>
      <c r="B25" s="73"/>
      <c r="C25" s="71" t="s">
        <v>3989</v>
      </c>
      <c r="D25" s="76" t="s">
        <v>56</v>
      </c>
      <c r="E25" s="12">
        <v>44530</v>
      </c>
      <c r="F25" s="74" t="s">
        <v>58</v>
      </c>
      <c r="G25" s="12">
        <v>44534</v>
      </c>
      <c r="H25" s="75" t="s">
        <v>3965</v>
      </c>
      <c r="I25" s="15">
        <v>122</v>
      </c>
      <c r="J25" s="15">
        <v>41</v>
      </c>
      <c r="K25" s="15">
        <v>21</v>
      </c>
      <c r="L25" s="15">
        <v>1</v>
      </c>
      <c r="M25" s="79">
        <v>26.2605</v>
      </c>
      <c r="N25" s="94">
        <v>26.2605</v>
      </c>
      <c r="O25" s="63">
        <v>2530</v>
      </c>
      <c r="P25" s="64">
        <f>Table22457891011234567891011121314151617181920212223242526272829303132333438244454647484950515253626364656667686970345678910111213141516171819202122[[#This Row],[PEMBULATAN]]*O25</f>
        <v>66439.065000000002</v>
      </c>
    </row>
    <row r="26" spans="1:16" ht="26.25" customHeight="1" x14ac:dyDescent="0.2">
      <c r="A26" s="13"/>
      <c r="B26" s="73"/>
      <c r="C26" s="71" t="s">
        <v>3990</v>
      </c>
      <c r="D26" s="76" t="s">
        <v>56</v>
      </c>
      <c r="E26" s="12">
        <v>44530</v>
      </c>
      <c r="F26" s="74" t="s">
        <v>58</v>
      </c>
      <c r="G26" s="12">
        <v>44534</v>
      </c>
      <c r="H26" s="75" t="s">
        <v>3965</v>
      </c>
      <c r="I26" s="15">
        <v>122</v>
      </c>
      <c r="J26" s="15">
        <v>41</v>
      </c>
      <c r="K26" s="15">
        <v>21</v>
      </c>
      <c r="L26" s="15">
        <v>1</v>
      </c>
      <c r="M26" s="79">
        <v>26.2605</v>
      </c>
      <c r="N26" s="94">
        <v>26.2605</v>
      </c>
      <c r="O26" s="63">
        <v>2530</v>
      </c>
      <c r="P26" s="64">
        <f>Table22457891011234567891011121314151617181920212223242526272829303132333438244454647484950515253626364656667686970345678910111213141516171819202122[[#This Row],[PEMBULATAN]]*O26</f>
        <v>66439.065000000002</v>
      </c>
    </row>
    <row r="27" spans="1:16" ht="26.25" customHeight="1" x14ac:dyDescent="0.2">
      <c r="A27" s="13"/>
      <c r="B27" s="73"/>
      <c r="C27" s="71" t="s">
        <v>3991</v>
      </c>
      <c r="D27" s="76" t="s">
        <v>56</v>
      </c>
      <c r="E27" s="12">
        <v>44530</v>
      </c>
      <c r="F27" s="74" t="s">
        <v>58</v>
      </c>
      <c r="G27" s="12">
        <v>44534</v>
      </c>
      <c r="H27" s="75" t="s">
        <v>3965</v>
      </c>
      <c r="I27" s="15">
        <v>75</v>
      </c>
      <c r="J27" s="15">
        <v>58</v>
      </c>
      <c r="K27" s="15">
        <v>20</v>
      </c>
      <c r="L27" s="15">
        <v>12</v>
      </c>
      <c r="M27" s="79">
        <v>21.75</v>
      </c>
      <c r="N27" s="94">
        <v>21.75</v>
      </c>
      <c r="O27" s="63">
        <v>2530</v>
      </c>
      <c r="P27" s="64">
        <f>Table22457891011234567891011121314151617181920212223242526272829303132333438244454647484950515253626364656667686970345678910111213141516171819202122[[#This Row],[PEMBULATAN]]*O27</f>
        <v>55027.5</v>
      </c>
    </row>
    <row r="28" spans="1:16" ht="26.25" customHeight="1" x14ac:dyDescent="0.2">
      <c r="A28" s="13"/>
      <c r="B28" s="73"/>
      <c r="C28" s="71" t="s">
        <v>3992</v>
      </c>
      <c r="D28" s="76" t="s">
        <v>56</v>
      </c>
      <c r="E28" s="12">
        <v>44530</v>
      </c>
      <c r="F28" s="74" t="s">
        <v>58</v>
      </c>
      <c r="G28" s="12">
        <v>44534</v>
      </c>
      <c r="H28" s="75" t="s">
        <v>3965</v>
      </c>
      <c r="I28" s="15">
        <v>142</v>
      </c>
      <c r="J28" s="15">
        <v>26</v>
      </c>
      <c r="K28" s="15">
        <v>12</v>
      </c>
      <c r="L28" s="15">
        <v>6</v>
      </c>
      <c r="M28" s="79">
        <v>11.076000000000001</v>
      </c>
      <c r="N28" s="94">
        <v>11.076000000000001</v>
      </c>
      <c r="O28" s="63">
        <v>2530</v>
      </c>
      <c r="P28" s="64">
        <f>Table22457891011234567891011121314151617181920212223242526272829303132333438244454647484950515253626364656667686970345678910111213141516171819202122[[#This Row],[PEMBULATAN]]*O28</f>
        <v>28022.280000000002</v>
      </c>
    </row>
    <row r="29" spans="1:16" ht="26.25" customHeight="1" x14ac:dyDescent="0.2">
      <c r="A29" s="13"/>
      <c r="B29" s="73"/>
      <c r="C29" s="71" t="s">
        <v>3993</v>
      </c>
      <c r="D29" s="76" t="s">
        <v>56</v>
      </c>
      <c r="E29" s="12">
        <v>44530</v>
      </c>
      <c r="F29" s="74" t="s">
        <v>58</v>
      </c>
      <c r="G29" s="12">
        <v>44534</v>
      </c>
      <c r="H29" s="75" t="s">
        <v>3965</v>
      </c>
      <c r="I29" s="15">
        <v>138</v>
      </c>
      <c r="J29" s="15">
        <v>35</v>
      </c>
      <c r="K29" s="15">
        <v>31</v>
      </c>
      <c r="L29" s="15">
        <v>12</v>
      </c>
      <c r="M29" s="79">
        <v>37.432499999999997</v>
      </c>
      <c r="N29" s="94">
        <v>38</v>
      </c>
      <c r="O29" s="63">
        <v>2530</v>
      </c>
      <c r="P29" s="64">
        <f>Table22457891011234567891011121314151617181920212223242526272829303132333438244454647484950515253626364656667686970345678910111213141516171819202122[[#This Row],[PEMBULATAN]]*O29</f>
        <v>96140</v>
      </c>
    </row>
    <row r="30" spans="1:16" ht="26.25" customHeight="1" x14ac:dyDescent="0.2">
      <c r="A30" s="13"/>
      <c r="B30" s="73"/>
      <c r="C30" s="71" t="s">
        <v>3994</v>
      </c>
      <c r="D30" s="76" t="s">
        <v>56</v>
      </c>
      <c r="E30" s="12">
        <v>44530</v>
      </c>
      <c r="F30" s="74" t="s">
        <v>58</v>
      </c>
      <c r="G30" s="12">
        <v>44534</v>
      </c>
      <c r="H30" s="75" t="s">
        <v>3965</v>
      </c>
      <c r="I30" s="15">
        <v>80</v>
      </c>
      <c r="J30" s="15">
        <v>61</v>
      </c>
      <c r="K30" s="15">
        <v>18</v>
      </c>
      <c r="L30" s="15">
        <v>9</v>
      </c>
      <c r="M30" s="79">
        <v>21.96</v>
      </c>
      <c r="N30" s="94">
        <v>21.96</v>
      </c>
      <c r="O30" s="63">
        <v>2530</v>
      </c>
      <c r="P30" s="64">
        <f>Table22457891011234567891011121314151617181920212223242526272829303132333438244454647484950515253626364656667686970345678910111213141516171819202122[[#This Row],[PEMBULATAN]]*O30</f>
        <v>55558.8</v>
      </c>
    </row>
    <row r="31" spans="1:16" ht="26.25" customHeight="1" x14ac:dyDescent="0.2">
      <c r="A31" s="13"/>
      <c r="B31" s="73"/>
      <c r="C31" s="71" t="s">
        <v>3995</v>
      </c>
      <c r="D31" s="76" t="s">
        <v>56</v>
      </c>
      <c r="E31" s="12">
        <v>44530</v>
      </c>
      <c r="F31" s="74" t="s">
        <v>58</v>
      </c>
      <c r="G31" s="12">
        <v>44534</v>
      </c>
      <c r="H31" s="75" t="s">
        <v>3965</v>
      </c>
      <c r="I31" s="15">
        <v>91</v>
      </c>
      <c r="J31" s="15">
        <v>51</v>
      </c>
      <c r="K31" s="15">
        <v>34</v>
      </c>
      <c r="L31" s="15">
        <v>30</v>
      </c>
      <c r="M31" s="79">
        <v>39.448500000000003</v>
      </c>
      <c r="N31" s="94">
        <v>40</v>
      </c>
      <c r="O31" s="63">
        <v>2530</v>
      </c>
      <c r="P31" s="64">
        <f>Table22457891011234567891011121314151617181920212223242526272829303132333438244454647484950515253626364656667686970345678910111213141516171819202122[[#This Row],[PEMBULATAN]]*O31</f>
        <v>101200</v>
      </c>
    </row>
    <row r="32" spans="1:16" ht="26.25" customHeight="1" x14ac:dyDescent="0.2">
      <c r="A32" s="13"/>
      <c r="B32" s="73"/>
      <c r="C32" s="71" t="s">
        <v>3996</v>
      </c>
      <c r="D32" s="76" t="s">
        <v>56</v>
      </c>
      <c r="E32" s="12">
        <v>44530</v>
      </c>
      <c r="F32" s="74" t="s">
        <v>58</v>
      </c>
      <c r="G32" s="12">
        <v>44534</v>
      </c>
      <c r="H32" s="75" t="s">
        <v>3965</v>
      </c>
      <c r="I32" s="15">
        <v>95</v>
      </c>
      <c r="J32" s="15">
        <v>58</v>
      </c>
      <c r="K32" s="15">
        <v>42</v>
      </c>
      <c r="L32" s="15">
        <v>27</v>
      </c>
      <c r="M32" s="79">
        <v>57.854999999999997</v>
      </c>
      <c r="N32" s="94">
        <v>57.854999999999997</v>
      </c>
      <c r="O32" s="63">
        <v>2530</v>
      </c>
      <c r="P32" s="64">
        <f>Table22457891011234567891011121314151617181920212223242526272829303132333438244454647484950515253626364656667686970345678910111213141516171819202122[[#This Row],[PEMBULATAN]]*O32</f>
        <v>146373.15</v>
      </c>
    </row>
    <row r="33" spans="1:16" ht="26.25" customHeight="1" x14ac:dyDescent="0.2">
      <c r="A33" s="13"/>
      <c r="B33" s="73"/>
      <c r="C33" s="71" t="s">
        <v>3997</v>
      </c>
      <c r="D33" s="76" t="s">
        <v>56</v>
      </c>
      <c r="E33" s="12">
        <v>44530</v>
      </c>
      <c r="F33" s="74" t="s">
        <v>58</v>
      </c>
      <c r="G33" s="12">
        <v>44534</v>
      </c>
      <c r="H33" s="75" t="s">
        <v>3965</v>
      </c>
      <c r="I33" s="15">
        <v>64</v>
      </c>
      <c r="J33" s="15">
        <v>54</v>
      </c>
      <c r="K33" s="15">
        <v>24</v>
      </c>
      <c r="L33" s="15">
        <v>12</v>
      </c>
      <c r="M33" s="79">
        <v>20.736000000000001</v>
      </c>
      <c r="N33" s="94">
        <v>20.736000000000001</v>
      </c>
      <c r="O33" s="63">
        <v>2530</v>
      </c>
      <c r="P33" s="64">
        <f>Table22457891011234567891011121314151617181920212223242526272829303132333438244454647484950515253626364656667686970345678910111213141516171819202122[[#This Row],[PEMBULATAN]]*O33</f>
        <v>52462.080000000002</v>
      </c>
    </row>
    <row r="34" spans="1:16" ht="26.25" customHeight="1" x14ac:dyDescent="0.2">
      <c r="A34" s="13"/>
      <c r="B34" s="73"/>
      <c r="C34" s="71" t="s">
        <v>3998</v>
      </c>
      <c r="D34" s="76" t="s">
        <v>56</v>
      </c>
      <c r="E34" s="12">
        <v>44530</v>
      </c>
      <c r="F34" s="74" t="s">
        <v>58</v>
      </c>
      <c r="G34" s="12">
        <v>44534</v>
      </c>
      <c r="H34" s="75" t="s">
        <v>3965</v>
      </c>
      <c r="I34" s="15">
        <v>49</v>
      </c>
      <c r="J34" s="15">
        <v>28</v>
      </c>
      <c r="K34" s="15">
        <v>27</v>
      </c>
      <c r="L34" s="15">
        <v>9</v>
      </c>
      <c r="M34" s="79">
        <v>9.2609999999999992</v>
      </c>
      <c r="N34" s="94">
        <v>9.2609999999999992</v>
      </c>
      <c r="O34" s="63">
        <v>2530</v>
      </c>
      <c r="P34" s="64">
        <f>Table22457891011234567891011121314151617181920212223242526272829303132333438244454647484950515253626364656667686970345678910111213141516171819202122[[#This Row],[PEMBULATAN]]*O34</f>
        <v>23430.329999999998</v>
      </c>
    </row>
    <row r="35" spans="1:16" ht="26.25" customHeight="1" x14ac:dyDescent="0.2">
      <c r="A35" s="13"/>
      <c r="B35" s="73"/>
      <c r="C35" s="71" t="s">
        <v>3999</v>
      </c>
      <c r="D35" s="76" t="s">
        <v>56</v>
      </c>
      <c r="E35" s="12">
        <v>44530</v>
      </c>
      <c r="F35" s="74" t="s">
        <v>58</v>
      </c>
      <c r="G35" s="12">
        <v>44534</v>
      </c>
      <c r="H35" s="75" t="s">
        <v>3965</v>
      </c>
      <c r="I35" s="15">
        <v>94</v>
      </c>
      <c r="J35" s="15">
        <v>62</v>
      </c>
      <c r="K35" s="15">
        <v>23</v>
      </c>
      <c r="L35" s="15">
        <v>13</v>
      </c>
      <c r="M35" s="79">
        <v>33.511000000000003</v>
      </c>
      <c r="N35" s="94">
        <v>33.511000000000003</v>
      </c>
      <c r="O35" s="63">
        <v>2530</v>
      </c>
      <c r="P35" s="64">
        <f>Table22457891011234567891011121314151617181920212223242526272829303132333438244454647484950515253626364656667686970345678910111213141516171819202122[[#This Row],[PEMBULATAN]]*O35</f>
        <v>84782.83</v>
      </c>
    </row>
    <row r="36" spans="1:16" ht="26.25" customHeight="1" x14ac:dyDescent="0.2">
      <c r="A36" s="13"/>
      <c r="B36" s="73"/>
      <c r="C36" s="71" t="s">
        <v>4000</v>
      </c>
      <c r="D36" s="76" t="s">
        <v>56</v>
      </c>
      <c r="E36" s="12">
        <v>44530</v>
      </c>
      <c r="F36" s="74" t="s">
        <v>58</v>
      </c>
      <c r="G36" s="12">
        <v>44534</v>
      </c>
      <c r="H36" s="75" t="s">
        <v>3965</v>
      </c>
      <c r="I36" s="15">
        <v>96</v>
      </c>
      <c r="J36" s="15">
        <v>30</v>
      </c>
      <c r="K36" s="15">
        <v>30</v>
      </c>
      <c r="L36" s="15">
        <v>14</v>
      </c>
      <c r="M36" s="79">
        <v>21.6</v>
      </c>
      <c r="N36" s="94">
        <v>21.6</v>
      </c>
      <c r="O36" s="63">
        <v>2530</v>
      </c>
      <c r="P36" s="64">
        <f>Table22457891011234567891011121314151617181920212223242526272829303132333438244454647484950515253626364656667686970345678910111213141516171819202122[[#This Row],[PEMBULATAN]]*O36</f>
        <v>54648</v>
      </c>
    </row>
    <row r="37" spans="1:16" ht="26.25" customHeight="1" x14ac:dyDescent="0.2">
      <c r="A37" s="13"/>
      <c r="B37" s="73"/>
      <c r="C37" s="71" t="s">
        <v>4001</v>
      </c>
      <c r="D37" s="76" t="s">
        <v>56</v>
      </c>
      <c r="E37" s="12">
        <v>44530</v>
      </c>
      <c r="F37" s="74" t="s">
        <v>58</v>
      </c>
      <c r="G37" s="12">
        <v>44534</v>
      </c>
      <c r="H37" s="75" t="s">
        <v>3965</v>
      </c>
      <c r="I37" s="15">
        <v>85</v>
      </c>
      <c r="J37" s="15">
        <v>55</v>
      </c>
      <c r="K37" s="15">
        <v>39</v>
      </c>
      <c r="L37" s="15">
        <v>25</v>
      </c>
      <c r="M37" s="79">
        <v>45.581249999999997</v>
      </c>
      <c r="N37" s="94">
        <v>45.581249999999997</v>
      </c>
      <c r="O37" s="63">
        <v>2530</v>
      </c>
      <c r="P37" s="64">
        <f>Table22457891011234567891011121314151617181920212223242526272829303132333438244454647484950515253626364656667686970345678910111213141516171819202122[[#This Row],[PEMBULATAN]]*O37</f>
        <v>115320.5625</v>
      </c>
    </row>
    <row r="38" spans="1:16" ht="26.25" customHeight="1" x14ac:dyDescent="0.2">
      <c r="A38" s="13"/>
      <c r="B38" s="73"/>
      <c r="C38" s="71" t="s">
        <v>4002</v>
      </c>
      <c r="D38" s="76" t="s">
        <v>56</v>
      </c>
      <c r="E38" s="12">
        <v>44530</v>
      </c>
      <c r="F38" s="74" t="s">
        <v>58</v>
      </c>
      <c r="G38" s="12">
        <v>44534</v>
      </c>
      <c r="H38" s="75" t="s">
        <v>3965</v>
      </c>
      <c r="I38" s="15">
        <v>93</v>
      </c>
      <c r="J38" s="15">
        <v>55</v>
      </c>
      <c r="K38" s="15">
        <v>32</v>
      </c>
      <c r="L38" s="15">
        <v>23</v>
      </c>
      <c r="M38" s="79">
        <v>40.92</v>
      </c>
      <c r="N38" s="94">
        <v>40.92</v>
      </c>
      <c r="O38" s="63">
        <v>2530</v>
      </c>
      <c r="P38" s="64">
        <f>Table22457891011234567891011121314151617181920212223242526272829303132333438244454647484950515253626364656667686970345678910111213141516171819202122[[#This Row],[PEMBULATAN]]*O38</f>
        <v>103527.6</v>
      </c>
    </row>
    <row r="39" spans="1:16" ht="26.25" customHeight="1" x14ac:dyDescent="0.2">
      <c r="A39" s="13"/>
      <c r="B39" s="73"/>
      <c r="C39" s="71" t="s">
        <v>4003</v>
      </c>
      <c r="D39" s="76" t="s">
        <v>56</v>
      </c>
      <c r="E39" s="12">
        <v>44530</v>
      </c>
      <c r="F39" s="74" t="s">
        <v>58</v>
      </c>
      <c r="G39" s="12">
        <v>44534</v>
      </c>
      <c r="H39" s="75" t="s">
        <v>3965</v>
      </c>
      <c r="I39" s="15">
        <v>80</v>
      </c>
      <c r="J39" s="15">
        <v>57</v>
      </c>
      <c r="K39" s="15">
        <v>23</v>
      </c>
      <c r="L39" s="15">
        <v>8</v>
      </c>
      <c r="M39" s="79">
        <v>26.22</v>
      </c>
      <c r="N39" s="94">
        <v>26.22</v>
      </c>
      <c r="O39" s="63">
        <v>2530</v>
      </c>
      <c r="P39" s="64">
        <f>Table22457891011234567891011121314151617181920212223242526272829303132333438244454647484950515253626364656667686970345678910111213141516171819202122[[#This Row],[PEMBULATAN]]*O39</f>
        <v>66336.599999999991</v>
      </c>
    </row>
    <row r="40" spans="1:16" ht="26.25" customHeight="1" x14ac:dyDescent="0.2">
      <c r="A40" s="13"/>
      <c r="B40" s="73"/>
      <c r="C40" s="71" t="s">
        <v>4004</v>
      </c>
      <c r="D40" s="76" t="s">
        <v>56</v>
      </c>
      <c r="E40" s="12">
        <v>44530</v>
      </c>
      <c r="F40" s="74" t="s">
        <v>58</v>
      </c>
      <c r="G40" s="12">
        <v>44534</v>
      </c>
      <c r="H40" s="75" t="s">
        <v>3965</v>
      </c>
      <c r="I40" s="15">
        <v>87</v>
      </c>
      <c r="J40" s="15">
        <v>62</v>
      </c>
      <c r="K40" s="15">
        <v>33</v>
      </c>
      <c r="L40" s="15">
        <v>16</v>
      </c>
      <c r="M40" s="79">
        <v>44.500500000000002</v>
      </c>
      <c r="N40" s="94">
        <v>46</v>
      </c>
      <c r="O40" s="63">
        <v>2530</v>
      </c>
      <c r="P40" s="64">
        <f>Table22457891011234567891011121314151617181920212223242526272829303132333438244454647484950515253626364656667686970345678910111213141516171819202122[[#This Row],[PEMBULATAN]]*O40</f>
        <v>116380</v>
      </c>
    </row>
    <row r="41" spans="1:16" ht="26.25" customHeight="1" x14ac:dyDescent="0.2">
      <c r="A41" s="13"/>
      <c r="B41" s="73"/>
      <c r="C41" s="71" t="s">
        <v>4005</v>
      </c>
      <c r="D41" s="76" t="s">
        <v>56</v>
      </c>
      <c r="E41" s="12">
        <v>44530</v>
      </c>
      <c r="F41" s="74" t="s">
        <v>58</v>
      </c>
      <c r="G41" s="12">
        <v>44534</v>
      </c>
      <c r="H41" s="75" t="s">
        <v>3965</v>
      </c>
      <c r="I41" s="15">
        <v>60</v>
      </c>
      <c r="J41" s="15">
        <v>52</v>
      </c>
      <c r="K41" s="15">
        <v>22</v>
      </c>
      <c r="L41" s="15">
        <v>7</v>
      </c>
      <c r="M41" s="79">
        <v>17.16</v>
      </c>
      <c r="N41" s="94">
        <v>17.16</v>
      </c>
      <c r="O41" s="63">
        <v>2530</v>
      </c>
      <c r="P41" s="64">
        <f>Table22457891011234567891011121314151617181920212223242526272829303132333438244454647484950515253626364656667686970345678910111213141516171819202122[[#This Row],[PEMBULATAN]]*O41</f>
        <v>43414.8</v>
      </c>
    </row>
    <row r="42" spans="1:16" ht="26.25" customHeight="1" x14ac:dyDescent="0.2">
      <c r="A42" s="13"/>
      <c r="B42" s="73"/>
      <c r="C42" s="71" t="s">
        <v>4006</v>
      </c>
      <c r="D42" s="76" t="s">
        <v>56</v>
      </c>
      <c r="E42" s="12">
        <v>44530</v>
      </c>
      <c r="F42" s="74" t="s">
        <v>58</v>
      </c>
      <c r="G42" s="12">
        <v>44534</v>
      </c>
      <c r="H42" s="75" t="s">
        <v>3965</v>
      </c>
      <c r="I42" s="15">
        <v>81</v>
      </c>
      <c r="J42" s="15">
        <v>70</v>
      </c>
      <c r="K42" s="15">
        <v>31</v>
      </c>
      <c r="L42" s="15">
        <v>21</v>
      </c>
      <c r="M42" s="79">
        <v>43.942500000000003</v>
      </c>
      <c r="N42" s="94">
        <v>43.942500000000003</v>
      </c>
      <c r="O42" s="63">
        <v>2530</v>
      </c>
      <c r="P42" s="64">
        <f>Table22457891011234567891011121314151617181920212223242526272829303132333438244454647484950515253626364656667686970345678910111213141516171819202122[[#This Row],[PEMBULATAN]]*O42</f>
        <v>111174.52500000001</v>
      </c>
    </row>
    <row r="43" spans="1:16" ht="26.25" customHeight="1" x14ac:dyDescent="0.2">
      <c r="A43" s="13"/>
      <c r="B43" s="73"/>
      <c r="C43" s="71" t="s">
        <v>4007</v>
      </c>
      <c r="D43" s="76" t="s">
        <v>56</v>
      </c>
      <c r="E43" s="12">
        <v>44530</v>
      </c>
      <c r="F43" s="74" t="s">
        <v>58</v>
      </c>
      <c r="G43" s="12">
        <v>44534</v>
      </c>
      <c r="H43" s="75" t="s">
        <v>3965</v>
      </c>
      <c r="I43" s="15">
        <v>86</v>
      </c>
      <c r="J43" s="15">
        <v>70</v>
      </c>
      <c r="K43" s="15">
        <v>22</v>
      </c>
      <c r="L43" s="15">
        <v>17</v>
      </c>
      <c r="M43" s="79">
        <v>33.11</v>
      </c>
      <c r="N43" s="94">
        <v>33.11</v>
      </c>
      <c r="O43" s="63">
        <v>2530</v>
      </c>
      <c r="P43" s="64">
        <f>Table22457891011234567891011121314151617181920212223242526272829303132333438244454647484950515253626364656667686970345678910111213141516171819202122[[#This Row],[PEMBULATAN]]*O43</f>
        <v>83768.3</v>
      </c>
    </row>
    <row r="44" spans="1:16" ht="26.25" customHeight="1" x14ac:dyDescent="0.2">
      <c r="A44" s="13"/>
      <c r="B44" s="73"/>
      <c r="C44" s="71" t="s">
        <v>4008</v>
      </c>
      <c r="D44" s="76" t="s">
        <v>56</v>
      </c>
      <c r="E44" s="12">
        <v>44530</v>
      </c>
      <c r="F44" s="74" t="s">
        <v>58</v>
      </c>
      <c r="G44" s="12">
        <v>44534</v>
      </c>
      <c r="H44" s="75" t="s">
        <v>3965</v>
      </c>
      <c r="I44" s="15">
        <v>30</v>
      </c>
      <c r="J44" s="15">
        <v>30</v>
      </c>
      <c r="K44" s="15">
        <v>22</v>
      </c>
      <c r="L44" s="15">
        <v>6</v>
      </c>
      <c r="M44" s="79">
        <v>4.95</v>
      </c>
      <c r="N44" s="94">
        <v>6</v>
      </c>
      <c r="O44" s="63">
        <v>2530</v>
      </c>
      <c r="P44" s="64">
        <f>Table22457891011234567891011121314151617181920212223242526272829303132333438244454647484950515253626364656667686970345678910111213141516171819202122[[#This Row],[PEMBULATAN]]*O44</f>
        <v>15180</v>
      </c>
    </row>
    <row r="45" spans="1:16" ht="26.25" customHeight="1" x14ac:dyDescent="0.2">
      <c r="A45" s="13"/>
      <c r="B45" s="73"/>
      <c r="C45" s="71" t="s">
        <v>4009</v>
      </c>
      <c r="D45" s="76" t="s">
        <v>56</v>
      </c>
      <c r="E45" s="12">
        <v>44530</v>
      </c>
      <c r="F45" s="74" t="s">
        <v>58</v>
      </c>
      <c r="G45" s="12">
        <v>44534</v>
      </c>
      <c r="H45" s="75" t="s">
        <v>3965</v>
      </c>
      <c r="I45" s="15">
        <v>42</v>
      </c>
      <c r="J45" s="15">
        <v>50</v>
      </c>
      <c r="K45" s="15">
        <v>30</v>
      </c>
      <c r="L45" s="15">
        <v>6</v>
      </c>
      <c r="M45" s="79">
        <v>15.75</v>
      </c>
      <c r="N45" s="94">
        <v>15.75</v>
      </c>
      <c r="O45" s="63">
        <v>2530</v>
      </c>
      <c r="P45" s="64">
        <f>Table22457891011234567891011121314151617181920212223242526272829303132333438244454647484950515253626364656667686970345678910111213141516171819202122[[#This Row],[PEMBULATAN]]*O45</f>
        <v>39847.5</v>
      </c>
    </row>
    <row r="46" spans="1:16" ht="26.25" customHeight="1" x14ac:dyDescent="0.2">
      <c r="A46" s="13"/>
      <c r="B46" s="73"/>
      <c r="C46" s="71" t="s">
        <v>4010</v>
      </c>
      <c r="D46" s="76" t="s">
        <v>56</v>
      </c>
      <c r="E46" s="12">
        <v>44530</v>
      </c>
      <c r="F46" s="74" t="s">
        <v>58</v>
      </c>
      <c r="G46" s="12">
        <v>44534</v>
      </c>
      <c r="H46" s="75" t="s">
        <v>3965</v>
      </c>
      <c r="I46" s="15">
        <v>36</v>
      </c>
      <c r="J46" s="15">
        <v>34</v>
      </c>
      <c r="K46" s="15">
        <v>26</v>
      </c>
      <c r="L46" s="15">
        <v>5</v>
      </c>
      <c r="M46" s="79">
        <v>7.9560000000000004</v>
      </c>
      <c r="N46" s="94">
        <v>7.9560000000000004</v>
      </c>
      <c r="O46" s="63">
        <v>2530</v>
      </c>
      <c r="P46" s="64">
        <f>Table22457891011234567891011121314151617181920212223242526272829303132333438244454647484950515253626364656667686970345678910111213141516171819202122[[#This Row],[PEMBULATAN]]*O46</f>
        <v>20128.68</v>
      </c>
    </row>
    <row r="47" spans="1:16" ht="26.25" customHeight="1" x14ac:dyDescent="0.2">
      <c r="A47" s="13"/>
      <c r="B47" s="73"/>
      <c r="C47" s="71" t="s">
        <v>4011</v>
      </c>
      <c r="D47" s="76" t="s">
        <v>56</v>
      </c>
      <c r="E47" s="12">
        <v>44530</v>
      </c>
      <c r="F47" s="74" t="s">
        <v>58</v>
      </c>
      <c r="G47" s="12">
        <v>44534</v>
      </c>
      <c r="H47" s="75" t="s">
        <v>3965</v>
      </c>
      <c r="I47" s="15">
        <v>80</v>
      </c>
      <c r="J47" s="15">
        <v>45</v>
      </c>
      <c r="K47" s="15">
        <v>24</v>
      </c>
      <c r="L47" s="15">
        <v>2</v>
      </c>
      <c r="M47" s="79">
        <v>21.6</v>
      </c>
      <c r="N47" s="94">
        <v>21.6</v>
      </c>
      <c r="O47" s="63">
        <v>2530</v>
      </c>
      <c r="P47" s="64">
        <f>Table22457891011234567891011121314151617181920212223242526272829303132333438244454647484950515253626364656667686970345678910111213141516171819202122[[#This Row],[PEMBULATAN]]*O47</f>
        <v>54648</v>
      </c>
    </row>
    <row r="48" spans="1:16" ht="26.25" customHeight="1" x14ac:dyDescent="0.2">
      <c r="A48" s="13"/>
      <c r="B48" s="73"/>
      <c r="C48" s="71" t="s">
        <v>4012</v>
      </c>
      <c r="D48" s="76" t="s">
        <v>56</v>
      </c>
      <c r="E48" s="12">
        <v>44530</v>
      </c>
      <c r="F48" s="74" t="s">
        <v>58</v>
      </c>
      <c r="G48" s="12">
        <v>44534</v>
      </c>
      <c r="H48" s="75" t="s">
        <v>3965</v>
      </c>
      <c r="I48" s="15">
        <v>67</v>
      </c>
      <c r="J48" s="15">
        <v>38</v>
      </c>
      <c r="K48" s="15">
        <v>18</v>
      </c>
      <c r="L48" s="15">
        <v>8</v>
      </c>
      <c r="M48" s="79">
        <v>11.457000000000001</v>
      </c>
      <c r="N48" s="94">
        <v>12</v>
      </c>
      <c r="O48" s="63">
        <v>2530</v>
      </c>
      <c r="P48" s="64">
        <f>Table22457891011234567891011121314151617181920212223242526272829303132333438244454647484950515253626364656667686970345678910111213141516171819202122[[#This Row],[PEMBULATAN]]*O48</f>
        <v>30360</v>
      </c>
    </row>
    <row r="49" spans="1:16" ht="26.25" customHeight="1" x14ac:dyDescent="0.2">
      <c r="A49" s="13"/>
      <c r="B49" s="73"/>
      <c r="C49" s="71" t="s">
        <v>4013</v>
      </c>
      <c r="D49" s="76" t="s">
        <v>56</v>
      </c>
      <c r="E49" s="12">
        <v>44530</v>
      </c>
      <c r="F49" s="74" t="s">
        <v>58</v>
      </c>
      <c r="G49" s="12">
        <v>44534</v>
      </c>
      <c r="H49" s="75" t="s">
        <v>3965</v>
      </c>
      <c r="I49" s="15">
        <v>61</v>
      </c>
      <c r="J49" s="15">
        <v>32</v>
      </c>
      <c r="K49" s="15">
        <v>25</v>
      </c>
      <c r="L49" s="15">
        <v>8</v>
      </c>
      <c r="M49" s="79">
        <v>12.2</v>
      </c>
      <c r="N49" s="94">
        <v>12.2</v>
      </c>
      <c r="O49" s="63">
        <v>2530</v>
      </c>
      <c r="P49" s="64">
        <f>Table22457891011234567891011121314151617181920212223242526272829303132333438244454647484950515253626364656667686970345678910111213141516171819202122[[#This Row],[PEMBULATAN]]*O49</f>
        <v>30866</v>
      </c>
    </row>
    <row r="50" spans="1:16" ht="26.25" customHeight="1" x14ac:dyDescent="0.2">
      <c r="A50" s="13"/>
      <c r="B50" s="73"/>
      <c r="C50" s="71" t="s">
        <v>4014</v>
      </c>
      <c r="D50" s="76" t="s">
        <v>56</v>
      </c>
      <c r="E50" s="12">
        <v>44530</v>
      </c>
      <c r="F50" s="74" t="s">
        <v>58</v>
      </c>
      <c r="G50" s="12">
        <v>44534</v>
      </c>
      <c r="H50" s="75" t="s">
        <v>3965</v>
      </c>
      <c r="I50" s="15">
        <v>50</v>
      </c>
      <c r="J50" s="15">
        <v>40</v>
      </c>
      <c r="K50" s="15">
        <v>20</v>
      </c>
      <c r="L50" s="15">
        <v>5</v>
      </c>
      <c r="M50" s="79">
        <v>10</v>
      </c>
      <c r="N50" s="94">
        <v>10</v>
      </c>
      <c r="O50" s="63">
        <v>2530</v>
      </c>
      <c r="P50" s="64">
        <f>Table22457891011234567891011121314151617181920212223242526272829303132333438244454647484950515253626364656667686970345678910111213141516171819202122[[#This Row],[PEMBULATAN]]*O50</f>
        <v>25300</v>
      </c>
    </row>
    <row r="51" spans="1:16" ht="26.25" customHeight="1" x14ac:dyDescent="0.2">
      <c r="A51" s="13"/>
      <c r="B51" s="73"/>
      <c r="C51" s="71" t="s">
        <v>4015</v>
      </c>
      <c r="D51" s="76" t="s">
        <v>56</v>
      </c>
      <c r="E51" s="12">
        <v>44530</v>
      </c>
      <c r="F51" s="74" t="s">
        <v>58</v>
      </c>
      <c r="G51" s="12">
        <v>44534</v>
      </c>
      <c r="H51" s="75" t="s">
        <v>3965</v>
      </c>
      <c r="I51" s="15">
        <v>71</v>
      </c>
      <c r="J51" s="15">
        <v>41</v>
      </c>
      <c r="K51" s="15">
        <v>24</v>
      </c>
      <c r="L51" s="15">
        <v>10</v>
      </c>
      <c r="M51" s="79">
        <v>17.466000000000001</v>
      </c>
      <c r="N51" s="94">
        <v>18</v>
      </c>
      <c r="O51" s="63">
        <v>2530</v>
      </c>
      <c r="P51" s="64">
        <f>Table22457891011234567891011121314151617181920212223242526272829303132333438244454647484950515253626364656667686970345678910111213141516171819202122[[#This Row],[PEMBULATAN]]*O51</f>
        <v>45540</v>
      </c>
    </row>
    <row r="52" spans="1:16" ht="26.25" customHeight="1" x14ac:dyDescent="0.2">
      <c r="A52" s="13"/>
      <c r="B52" s="73"/>
      <c r="C52" s="71" t="s">
        <v>4016</v>
      </c>
      <c r="D52" s="76" t="s">
        <v>56</v>
      </c>
      <c r="E52" s="12">
        <v>44530</v>
      </c>
      <c r="F52" s="74" t="s">
        <v>58</v>
      </c>
      <c r="G52" s="12">
        <v>44534</v>
      </c>
      <c r="H52" s="75" t="s">
        <v>3965</v>
      </c>
      <c r="I52" s="15">
        <v>68</v>
      </c>
      <c r="J52" s="15">
        <v>46</v>
      </c>
      <c r="K52" s="15">
        <v>14</v>
      </c>
      <c r="L52" s="15">
        <v>9</v>
      </c>
      <c r="M52" s="79">
        <v>10.948</v>
      </c>
      <c r="N52" s="94">
        <v>10.948</v>
      </c>
      <c r="O52" s="63">
        <v>2530</v>
      </c>
      <c r="P52" s="64">
        <f>Table22457891011234567891011121314151617181920212223242526272829303132333438244454647484950515253626364656667686970345678910111213141516171819202122[[#This Row],[PEMBULATAN]]*O52</f>
        <v>27698.440000000002</v>
      </c>
    </row>
    <row r="53" spans="1:16" ht="26.25" customHeight="1" x14ac:dyDescent="0.2">
      <c r="A53" s="13"/>
      <c r="B53" s="73"/>
      <c r="C53" s="71" t="s">
        <v>4017</v>
      </c>
      <c r="D53" s="76" t="s">
        <v>56</v>
      </c>
      <c r="E53" s="12">
        <v>44530</v>
      </c>
      <c r="F53" s="74" t="s">
        <v>58</v>
      </c>
      <c r="G53" s="12">
        <v>44534</v>
      </c>
      <c r="H53" s="75" t="s">
        <v>3965</v>
      </c>
      <c r="I53" s="15">
        <v>54</v>
      </c>
      <c r="J53" s="15">
        <v>35</v>
      </c>
      <c r="K53" s="15">
        <v>14</v>
      </c>
      <c r="L53" s="15">
        <v>5</v>
      </c>
      <c r="M53" s="79">
        <v>6.6150000000000002</v>
      </c>
      <c r="N53" s="94">
        <v>6.6150000000000002</v>
      </c>
      <c r="O53" s="63">
        <v>2530</v>
      </c>
      <c r="P53" s="64">
        <f>Table22457891011234567891011121314151617181920212223242526272829303132333438244454647484950515253626364656667686970345678910111213141516171819202122[[#This Row],[PEMBULATAN]]*O53</f>
        <v>16735.95</v>
      </c>
    </row>
    <row r="54" spans="1:16" ht="26.25" customHeight="1" x14ac:dyDescent="0.2">
      <c r="A54" s="13"/>
      <c r="B54" s="73"/>
      <c r="C54" s="71" t="s">
        <v>4018</v>
      </c>
      <c r="D54" s="76" t="s">
        <v>56</v>
      </c>
      <c r="E54" s="12">
        <v>44530</v>
      </c>
      <c r="F54" s="74" t="s">
        <v>58</v>
      </c>
      <c r="G54" s="12">
        <v>44534</v>
      </c>
      <c r="H54" s="75" t="s">
        <v>3965</v>
      </c>
      <c r="I54" s="15">
        <v>45</v>
      </c>
      <c r="J54" s="15">
        <v>36</v>
      </c>
      <c r="K54" s="15">
        <v>12</v>
      </c>
      <c r="L54" s="15">
        <v>4</v>
      </c>
      <c r="M54" s="79">
        <v>4.8600000000000003</v>
      </c>
      <c r="N54" s="94">
        <v>4.8600000000000003</v>
      </c>
      <c r="O54" s="63">
        <v>2530</v>
      </c>
      <c r="P54" s="64">
        <f>Table22457891011234567891011121314151617181920212223242526272829303132333438244454647484950515253626364656667686970345678910111213141516171819202122[[#This Row],[PEMBULATAN]]*O54</f>
        <v>12295.800000000001</v>
      </c>
    </row>
    <row r="55" spans="1:16" ht="26.25" customHeight="1" x14ac:dyDescent="0.2">
      <c r="A55" s="13"/>
      <c r="B55" s="73"/>
      <c r="C55" s="71" t="s">
        <v>4019</v>
      </c>
      <c r="D55" s="76" t="s">
        <v>56</v>
      </c>
      <c r="E55" s="12">
        <v>44530</v>
      </c>
      <c r="F55" s="74" t="s">
        <v>58</v>
      </c>
      <c r="G55" s="12">
        <v>44534</v>
      </c>
      <c r="H55" s="75" t="s">
        <v>3965</v>
      </c>
      <c r="I55" s="15">
        <v>84</v>
      </c>
      <c r="J55" s="15">
        <v>46</v>
      </c>
      <c r="K55" s="15">
        <v>31</v>
      </c>
      <c r="L55" s="15">
        <v>9</v>
      </c>
      <c r="M55" s="79">
        <v>29.946000000000002</v>
      </c>
      <c r="N55" s="94">
        <v>29.946000000000002</v>
      </c>
      <c r="O55" s="63">
        <v>2530</v>
      </c>
      <c r="P55" s="64">
        <f>Table22457891011234567891011121314151617181920212223242526272829303132333438244454647484950515253626364656667686970345678910111213141516171819202122[[#This Row],[PEMBULATAN]]*O55</f>
        <v>75763.38</v>
      </c>
    </row>
    <row r="56" spans="1:16" ht="26.25" customHeight="1" x14ac:dyDescent="0.2">
      <c r="A56" s="13"/>
      <c r="B56" s="73"/>
      <c r="C56" s="71" t="s">
        <v>4020</v>
      </c>
      <c r="D56" s="76" t="s">
        <v>56</v>
      </c>
      <c r="E56" s="12">
        <v>44530</v>
      </c>
      <c r="F56" s="74" t="s">
        <v>58</v>
      </c>
      <c r="G56" s="12">
        <v>44534</v>
      </c>
      <c r="H56" s="75" t="s">
        <v>3965</v>
      </c>
      <c r="I56" s="15">
        <v>40</v>
      </c>
      <c r="J56" s="15">
        <v>30</v>
      </c>
      <c r="K56" s="15">
        <v>26</v>
      </c>
      <c r="L56" s="15">
        <v>10</v>
      </c>
      <c r="M56" s="79">
        <v>7.8</v>
      </c>
      <c r="N56" s="94">
        <v>10</v>
      </c>
      <c r="O56" s="63">
        <v>2530</v>
      </c>
      <c r="P56" s="64">
        <f>Table22457891011234567891011121314151617181920212223242526272829303132333438244454647484950515253626364656667686970345678910111213141516171819202122[[#This Row],[PEMBULATAN]]*O56</f>
        <v>25300</v>
      </c>
    </row>
    <row r="57" spans="1:16" ht="26.25" customHeight="1" x14ac:dyDescent="0.2">
      <c r="A57" s="13"/>
      <c r="B57" s="73"/>
      <c r="C57" s="71" t="s">
        <v>4021</v>
      </c>
      <c r="D57" s="76" t="s">
        <v>56</v>
      </c>
      <c r="E57" s="12">
        <v>44530</v>
      </c>
      <c r="F57" s="74" t="s">
        <v>58</v>
      </c>
      <c r="G57" s="12">
        <v>44534</v>
      </c>
      <c r="H57" s="75" t="s">
        <v>3965</v>
      </c>
      <c r="I57" s="15">
        <v>92</v>
      </c>
      <c r="J57" s="15">
        <v>61</v>
      </c>
      <c r="K57" s="15">
        <v>25</v>
      </c>
      <c r="L57" s="15">
        <v>11</v>
      </c>
      <c r="M57" s="79">
        <v>35.075000000000003</v>
      </c>
      <c r="N57" s="94">
        <v>35.075000000000003</v>
      </c>
      <c r="O57" s="63">
        <v>2530</v>
      </c>
      <c r="P57" s="64">
        <f>Table22457891011234567891011121314151617181920212223242526272829303132333438244454647484950515253626364656667686970345678910111213141516171819202122[[#This Row],[PEMBULATAN]]*O57</f>
        <v>88739.75</v>
      </c>
    </row>
    <row r="58" spans="1:16" ht="26.25" customHeight="1" x14ac:dyDescent="0.2">
      <c r="A58" s="13"/>
      <c r="B58" s="73"/>
      <c r="C58" s="71" t="s">
        <v>4022</v>
      </c>
      <c r="D58" s="76" t="s">
        <v>56</v>
      </c>
      <c r="E58" s="12">
        <v>44530</v>
      </c>
      <c r="F58" s="74" t="s">
        <v>58</v>
      </c>
      <c r="G58" s="12">
        <v>44534</v>
      </c>
      <c r="H58" s="75" t="s">
        <v>3965</v>
      </c>
      <c r="I58" s="15">
        <v>103</v>
      </c>
      <c r="J58" s="15">
        <v>47</v>
      </c>
      <c r="K58" s="15">
        <v>16</v>
      </c>
      <c r="L58" s="15">
        <v>5</v>
      </c>
      <c r="M58" s="79">
        <v>19.364000000000001</v>
      </c>
      <c r="N58" s="94">
        <v>20</v>
      </c>
      <c r="O58" s="63">
        <v>2530</v>
      </c>
      <c r="P58" s="64">
        <f>Table22457891011234567891011121314151617181920212223242526272829303132333438244454647484950515253626364656667686970345678910111213141516171819202122[[#This Row],[PEMBULATAN]]*O58</f>
        <v>50600</v>
      </c>
    </row>
    <row r="59" spans="1:16" ht="26.25" customHeight="1" x14ac:dyDescent="0.2">
      <c r="A59" s="13"/>
      <c r="B59" s="73"/>
      <c r="C59" s="71" t="s">
        <v>4023</v>
      </c>
      <c r="D59" s="76" t="s">
        <v>56</v>
      </c>
      <c r="E59" s="12">
        <v>44530</v>
      </c>
      <c r="F59" s="74" t="s">
        <v>58</v>
      </c>
      <c r="G59" s="12">
        <v>44534</v>
      </c>
      <c r="H59" s="75" t="s">
        <v>3965</v>
      </c>
      <c r="I59" s="15">
        <v>62</v>
      </c>
      <c r="J59" s="15">
        <v>47</v>
      </c>
      <c r="K59" s="15">
        <v>17</v>
      </c>
      <c r="L59" s="15">
        <v>8</v>
      </c>
      <c r="M59" s="79">
        <v>12.384499999999999</v>
      </c>
      <c r="N59" s="94">
        <v>13</v>
      </c>
      <c r="O59" s="63">
        <v>2530</v>
      </c>
      <c r="P59" s="64">
        <f>Table22457891011234567891011121314151617181920212223242526272829303132333438244454647484950515253626364656667686970345678910111213141516171819202122[[#This Row],[PEMBULATAN]]*O59</f>
        <v>32890</v>
      </c>
    </row>
    <row r="60" spans="1:16" ht="26.25" customHeight="1" x14ac:dyDescent="0.2">
      <c r="A60" s="13"/>
      <c r="B60" s="73"/>
      <c r="C60" s="71" t="s">
        <v>4024</v>
      </c>
      <c r="D60" s="76" t="s">
        <v>56</v>
      </c>
      <c r="E60" s="12">
        <v>44530</v>
      </c>
      <c r="F60" s="74" t="s">
        <v>58</v>
      </c>
      <c r="G60" s="12">
        <v>44534</v>
      </c>
      <c r="H60" s="75" t="s">
        <v>3965</v>
      </c>
      <c r="I60" s="15">
        <v>70</v>
      </c>
      <c r="J60" s="15">
        <v>37</v>
      </c>
      <c r="K60" s="15">
        <v>13</v>
      </c>
      <c r="L60" s="15">
        <v>2</v>
      </c>
      <c r="M60" s="79">
        <v>8.4175000000000004</v>
      </c>
      <c r="N60" s="94">
        <v>9</v>
      </c>
      <c r="O60" s="63">
        <v>2530</v>
      </c>
      <c r="P60" s="64">
        <f>Table22457891011234567891011121314151617181920212223242526272829303132333438244454647484950515253626364656667686970345678910111213141516171819202122[[#This Row],[PEMBULATAN]]*O60</f>
        <v>22770</v>
      </c>
    </row>
    <row r="61" spans="1:16" ht="26.25" customHeight="1" x14ac:dyDescent="0.2">
      <c r="A61" s="13"/>
      <c r="B61" s="73"/>
      <c r="C61" s="71" t="s">
        <v>4025</v>
      </c>
      <c r="D61" s="76" t="s">
        <v>56</v>
      </c>
      <c r="E61" s="12">
        <v>44530</v>
      </c>
      <c r="F61" s="74" t="s">
        <v>58</v>
      </c>
      <c r="G61" s="12">
        <v>44534</v>
      </c>
      <c r="H61" s="75" t="s">
        <v>3965</v>
      </c>
      <c r="I61" s="15">
        <v>74</v>
      </c>
      <c r="J61" s="15">
        <v>42</v>
      </c>
      <c r="K61" s="15">
        <v>13</v>
      </c>
      <c r="L61" s="15">
        <v>7</v>
      </c>
      <c r="M61" s="79">
        <v>10.101000000000001</v>
      </c>
      <c r="N61" s="94">
        <v>10.101000000000001</v>
      </c>
      <c r="O61" s="63">
        <v>2530</v>
      </c>
      <c r="P61" s="64">
        <f>Table22457891011234567891011121314151617181920212223242526272829303132333438244454647484950515253626364656667686970345678910111213141516171819202122[[#This Row],[PEMBULATAN]]*O61</f>
        <v>25555.530000000002</v>
      </c>
    </row>
    <row r="62" spans="1:16" ht="26.25" customHeight="1" x14ac:dyDescent="0.2">
      <c r="A62" s="13"/>
      <c r="B62" s="73"/>
      <c r="C62" s="71" t="s">
        <v>4026</v>
      </c>
      <c r="D62" s="76" t="s">
        <v>56</v>
      </c>
      <c r="E62" s="12">
        <v>44530</v>
      </c>
      <c r="F62" s="74" t="s">
        <v>58</v>
      </c>
      <c r="G62" s="12">
        <v>44534</v>
      </c>
      <c r="H62" s="75" t="s">
        <v>3965</v>
      </c>
      <c r="I62" s="15">
        <v>58</v>
      </c>
      <c r="J62" s="15">
        <v>58</v>
      </c>
      <c r="K62" s="15">
        <v>18</v>
      </c>
      <c r="L62" s="15">
        <v>3</v>
      </c>
      <c r="M62" s="79">
        <v>15.138</v>
      </c>
      <c r="N62" s="94">
        <v>15.138</v>
      </c>
      <c r="O62" s="63">
        <v>2530</v>
      </c>
      <c r="P62" s="64">
        <f>Table22457891011234567891011121314151617181920212223242526272829303132333438244454647484950515253626364656667686970345678910111213141516171819202122[[#This Row],[PEMBULATAN]]*O62</f>
        <v>38299.14</v>
      </c>
    </row>
    <row r="63" spans="1:16" ht="26.25" customHeight="1" x14ac:dyDescent="0.2">
      <c r="A63" s="13"/>
      <c r="B63" s="73"/>
      <c r="C63" s="71" t="s">
        <v>4027</v>
      </c>
      <c r="D63" s="76" t="s">
        <v>56</v>
      </c>
      <c r="E63" s="12">
        <v>44530</v>
      </c>
      <c r="F63" s="74" t="s">
        <v>58</v>
      </c>
      <c r="G63" s="12">
        <v>44534</v>
      </c>
      <c r="H63" s="75" t="s">
        <v>3965</v>
      </c>
      <c r="I63" s="15">
        <v>100</v>
      </c>
      <c r="J63" s="15">
        <v>24</v>
      </c>
      <c r="K63" s="15">
        <v>7</v>
      </c>
      <c r="L63" s="15">
        <v>3</v>
      </c>
      <c r="M63" s="79">
        <v>4.2</v>
      </c>
      <c r="N63" s="94">
        <v>4.2</v>
      </c>
      <c r="O63" s="63">
        <v>2530</v>
      </c>
      <c r="P63" s="64">
        <f>Table22457891011234567891011121314151617181920212223242526272829303132333438244454647484950515253626364656667686970345678910111213141516171819202122[[#This Row],[PEMBULATAN]]*O63</f>
        <v>10626</v>
      </c>
    </row>
    <row r="64" spans="1:16" ht="26.25" customHeight="1" x14ac:dyDescent="0.2">
      <c r="A64" s="13"/>
      <c r="B64" s="73"/>
      <c r="C64" s="71" t="s">
        <v>4028</v>
      </c>
      <c r="D64" s="76" t="s">
        <v>56</v>
      </c>
      <c r="E64" s="12">
        <v>44530</v>
      </c>
      <c r="F64" s="74" t="s">
        <v>58</v>
      </c>
      <c r="G64" s="12">
        <v>44534</v>
      </c>
      <c r="H64" s="75" t="s">
        <v>3965</v>
      </c>
      <c r="I64" s="15">
        <v>45</v>
      </c>
      <c r="J64" s="15">
        <v>34</v>
      </c>
      <c r="K64" s="15">
        <v>32</v>
      </c>
      <c r="L64" s="15">
        <v>7</v>
      </c>
      <c r="M64" s="79">
        <v>12.24</v>
      </c>
      <c r="N64" s="94">
        <v>12.24</v>
      </c>
      <c r="O64" s="63">
        <v>2530</v>
      </c>
      <c r="P64" s="64">
        <f>Table22457891011234567891011121314151617181920212223242526272829303132333438244454647484950515253626364656667686970345678910111213141516171819202122[[#This Row],[PEMBULATAN]]*O64</f>
        <v>30967.200000000001</v>
      </c>
    </row>
    <row r="65" spans="1:16" ht="26.25" customHeight="1" x14ac:dyDescent="0.2">
      <c r="A65" s="13"/>
      <c r="B65" s="73"/>
      <c r="C65" s="71" t="s">
        <v>4029</v>
      </c>
      <c r="D65" s="76" t="s">
        <v>56</v>
      </c>
      <c r="E65" s="12">
        <v>44530</v>
      </c>
      <c r="F65" s="74" t="s">
        <v>58</v>
      </c>
      <c r="G65" s="12">
        <v>44534</v>
      </c>
      <c r="H65" s="75" t="s">
        <v>3965</v>
      </c>
      <c r="I65" s="15">
        <v>60</v>
      </c>
      <c r="J65" s="15">
        <v>57</v>
      </c>
      <c r="K65" s="15">
        <v>39</v>
      </c>
      <c r="L65" s="15">
        <v>4</v>
      </c>
      <c r="M65" s="79">
        <v>33.344999999999999</v>
      </c>
      <c r="N65" s="94">
        <v>34</v>
      </c>
      <c r="O65" s="63">
        <v>2530</v>
      </c>
      <c r="P65" s="64">
        <f>Table22457891011234567891011121314151617181920212223242526272829303132333438244454647484950515253626364656667686970345678910111213141516171819202122[[#This Row],[PEMBULATAN]]*O65</f>
        <v>86020</v>
      </c>
    </row>
    <row r="66" spans="1:16" ht="26.25" customHeight="1" x14ac:dyDescent="0.2">
      <c r="A66" s="13"/>
      <c r="B66" s="73"/>
      <c r="C66" s="71" t="s">
        <v>4030</v>
      </c>
      <c r="D66" s="76" t="s">
        <v>56</v>
      </c>
      <c r="E66" s="12">
        <v>44530</v>
      </c>
      <c r="F66" s="74" t="s">
        <v>58</v>
      </c>
      <c r="G66" s="12">
        <v>44534</v>
      </c>
      <c r="H66" s="75" t="s">
        <v>3965</v>
      </c>
      <c r="I66" s="15">
        <v>35</v>
      </c>
      <c r="J66" s="15">
        <v>34</v>
      </c>
      <c r="K66" s="15">
        <v>12</v>
      </c>
      <c r="L66" s="15">
        <v>2</v>
      </c>
      <c r="M66" s="79">
        <v>3.57</v>
      </c>
      <c r="N66" s="94">
        <v>3.57</v>
      </c>
      <c r="O66" s="63">
        <v>2530</v>
      </c>
      <c r="P66" s="64">
        <f>Table22457891011234567891011121314151617181920212223242526272829303132333438244454647484950515253626364656667686970345678910111213141516171819202122[[#This Row],[PEMBULATAN]]*O66</f>
        <v>9032.1</v>
      </c>
    </row>
    <row r="67" spans="1:16" ht="26.25" customHeight="1" x14ac:dyDescent="0.2">
      <c r="A67" s="13"/>
      <c r="B67" s="73"/>
      <c r="C67" s="71" t="s">
        <v>4031</v>
      </c>
      <c r="D67" s="76" t="s">
        <v>56</v>
      </c>
      <c r="E67" s="12">
        <v>44530</v>
      </c>
      <c r="F67" s="74" t="s">
        <v>58</v>
      </c>
      <c r="G67" s="12">
        <v>44534</v>
      </c>
      <c r="H67" s="75" t="s">
        <v>3965</v>
      </c>
      <c r="I67" s="15">
        <v>70</v>
      </c>
      <c r="J67" s="15">
        <v>54</v>
      </c>
      <c r="K67" s="15">
        <v>54</v>
      </c>
      <c r="L67" s="15">
        <v>15</v>
      </c>
      <c r="M67" s="79">
        <v>51.03</v>
      </c>
      <c r="N67" s="94">
        <v>51.03</v>
      </c>
      <c r="O67" s="63">
        <v>2530</v>
      </c>
      <c r="P67" s="64">
        <f>Table22457891011234567891011121314151617181920212223242526272829303132333438244454647484950515253626364656667686970345678910111213141516171819202122[[#This Row],[PEMBULATAN]]*O67</f>
        <v>129105.90000000001</v>
      </c>
    </row>
    <row r="68" spans="1:16" ht="26.25" customHeight="1" x14ac:dyDescent="0.2">
      <c r="A68" s="13"/>
      <c r="B68" s="73"/>
      <c r="C68" s="71" t="s">
        <v>4032</v>
      </c>
      <c r="D68" s="76" t="s">
        <v>56</v>
      </c>
      <c r="E68" s="12">
        <v>44530</v>
      </c>
      <c r="F68" s="74" t="s">
        <v>58</v>
      </c>
      <c r="G68" s="12">
        <v>44534</v>
      </c>
      <c r="H68" s="75" t="s">
        <v>3965</v>
      </c>
      <c r="I68" s="15">
        <v>50</v>
      </c>
      <c r="J68" s="15">
        <v>42</v>
      </c>
      <c r="K68" s="15">
        <v>27</v>
      </c>
      <c r="L68" s="15">
        <v>12</v>
      </c>
      <c r="M68" s="79">
        <v>14.175000000000001</v>
      </c>
      <c r="N68" s="94">
        <v>14.175000000000001</v>
      </c>
      <c r="O68" s="63">
        <v>2530</v>
      </c>
      <c r="P68" s="64">
        <f>Table22457891011234567891011121314151617181920212223242526272829303132333438244454647484950515253626364656667686970345678910111213141516171819202122[[#This Row],[PEMBULATAN]]*O68</f>
        <v>35862.75</v>
      </c>
    </row>
    <row r="69" spans="1:16" ht="26.25" customHeight="1" x14ac:dyDescent="0.2">
      <c r="A69" s="13"/>
      <c r="B69" s="73"/>
      <c r="C69" s="71" t="s">
        <v>4033</v>
      </c>
      <c r="D69" s="76" t="s">
        <v>56</v>
      </c>
      <c r="E69" s="12">
        <v>44530</v>
      </c>
      <c r="F69" s="74" t="s">
        <v>58</v>
      </c>
      <c r="G69" s="12">
        <v>44534</v>
      </c>
      <c r="H69" s="75" t="s">
        <v>3965</v>
      </c>
      <c r="I69" s="15">
        <v>137</v>
      </c>
      <c r="J69" s="15">
        <v>32</v>
      </c>
      <c r="K69" s="15">
        <v>15</v>
      </c>
      <c r="L69" s="15">
        <v>4</v>
      </c>
      <c r="M69" s="79">
        <v>16.440000000000001</v>
      </c>
      <c r="N69" s="94">
        <v>17</v>
      </c>
      <c r="O69" s="63">
        <v>2530</v>
      </c>
      <c r="P69" s="64">
        <f>Table22457891011234567891011121314151617181920212223242526272829303132333438244454647484950515253626364656667686970345678910111213141516171819202122[[#This Row],[PEMBULATAN]]*O69</f>
        <v>43010</v>
      </c>
    </row>
    <row r="70" spans="1:16" ht="26.25" customHeight="1" x14ac:dyDescent="0.2">
      <c r="A70" s="13"/>
      <c r="B70" s="73"/>
      <c r="C70" s="71" t="s">
        <v>4034</v>
      </c>
      <c r="D70" s="76" t="s">
        <v>56</v>
      </c>
      <c r="E70" s="12">
        <v>44530</v>
      </c>
      <c r="F70" s="74" t="s">
        <v>58</v>
      </c>
      <c r="G70" s="12">
        <v>44534</v>
      </c>
      <c r="H70" s="75" t="s">
        <v>3965</v>
      </c>
      <c r="I70" s="15">
        <v>61</v>
      </c>
      <c r="J70" s="15">
        <v>35</v>
      </c>
      <c r="K70" s="15">
        <v>11</v>
      </c>
      <c r="L70" s="15">
        <v>2</v>
      </c>
      <c r="M70" s="79">
        <v>5.8712499999999999</v>
      </c>
      <c r="N70" s="94">
        <v>5.8712499999999999</v>
      </c>
      <c r="O70" s="63">
        <v>2530</v>
      </c>
      <c r="P70" s="64">
        <f>Table22457891011234567891011121314151617181920212223242526272829303132333438244454647484950515253626364656667686970345678910111213141516171819202122[[#This Row],[PEMBULATAN]]*O70</f>
        <v>14854.262499999999</v>
      </c>
    </row>
    <row r="71" spans="1:16" ht="26.25" customHeight="1" x14ac:dyDescent="0.2">
      <c r="A71" s="13"/>
      <c r="B71" s="73"/>
      <c r="C71" s="71" t="s">
        <v>4035</v>
      </c>
      <c r="D71" s="76" t="s">
        <v>56</v>
      </c>
      <c r="E71" s="12">
        <v>44530</v>
      </c>
      <c r="F71" s="74" t="s">
        <v>58</v>
      </c>
      <c r="G71" s="12">
        <v>44534</v>
      </c>
      <c r="H71" s="75" t="s">
        <v>3965</v>
      </c>
      <c r="I71" s="15">
        <v>61</v>
      </c>
      <c r="J71" s="15">
        <v>44</v>
      </c>
      <c r="K71" s="15">
        <v>6</v>
      </c>
      <c r="L71" s="15">
        <v>1</v>
      </c>
      <c r="M71" s="79">
        <v>4.0259999999999998</v>
      </c>
      <c r="N71" s="94">
        <v>4.0259999999999998</v>
      </c>
      <c r="O71" s="63">
        <v>2530</v>
      </c>
      <c r="P71" s="64">
        <f>Table22457891011234567891011121314151617181920212223242526272829303132333438244454647484950515253626364656667686970345678910111213141516171819202122[[#This Row],[PEMBULATAN]]*O71</f>
        <v>10185.779999999999</v>
      </c>
    </row>
    <row r="72" spans="1:16" ht="26.25" customHeight="1" x14ac:dyDescent="0.2">
      <c r="A72" s="13"/>
      <c r="B72" s="73"/>
      <c r="C72" s="71" t="s">
        <v>4036</v>
      </c>
      <c r="D72" s="76" t="s">
        <v>56</v>
      </c>
      <c r="E72" s="12">
        <v>44530</v>
      </c>
      <c r="F72" s="74" t="s">
        <v>58</v>
      </c>
      <c r="G72" s="12">
        <v>44534</v>
      </c>
      <c r="H72" s="75" t="s">
        <v>3965</v>
      </c>
      <c r="I72" s="15">
        <v>78</v>
      </c>
      <c r="J72" s="15">
        <v>52</v>
      </c>
      <c r="K72" s="15">
        <v>15</v>
      </c>
      <c r="L72" s="15">
        <v>10</v>
      </c>
      <c r="M72" s="79">
        <v>15.21</v>
      </c>
      <c r="N72" s="94">
        <v>15.21</v>
      </c>
      <c r="O72" s="63">
        <v>2530</v>
      </c>
      <c r="P72" s="64">
        <f>Table22457891011234567891011121314151617181920212223242526272829303132333438244454647484950515253626364656667686970345678910111213141516171819202122[[#This Row],[PEMBULATAN]]*O72</f>
        <v>38481.300000000003</v>
      </c>
    </row>
    <row r="73" spans="1:16" ht="26.25" customHeight="1" x14ac:dyDescent="0.2">
      <c r="A73" s="13"/>
      <c r="B73" s="73"/>
      <c r="C73" s="71" t="s">
        <v>4037</v>
      </c>
      <c r="D73" s="76" t="s">
        <v>56</v>
      </c>
      <c r="E73" s="12">
        <v>44530</v>
      </c>
      <c r="F73" s="74" t="s">
        <v>58</v>
      </c>
      <c r="G73" s="12">
        <v>44534</v>
      </c>
      <c r="H73" s="75" t="s">
        <v>3965</v>
      </c>
      <c r="I73" s="15">
        <v>30</v>
      </c>
      <c r="J73" s="15">
        <v>23</v>
      </c>
      <c r="K73" s="15">
        <v>24</v>
      </c>
      <c r="L73" s="15">
        <v>5</v>
      </c>
      <c r="M73" s="79">
        <v>4.1399999999999997</v>
      </c>
      <c r="N73" s="94">
        <v>5</v>
      </c>
      <c r="O73" s="63">
        <v>2530</v>
      </c>
      <c r="P73" s="64">
        <f>Table22457891011234567891011121314151617181920212223242526272829303132333438244454647484950515253626364656667686970345678910111213141516171819202122[[#This Row],[PEMBULATAN]]*O73</f>
        <v>12650</v>
      </c>
    </row>
    <row r="74" spans="1:16" ht="26.25" customHeight="1" x14ac:dyDescent="0.2">
      <c r="A74" s="13"/>
      <c r="B74" s="73"/>
      <c r="C74" s="71" t="s">
        <v>4038</v>
      </c>
      <c r="D74" s="76" t="s">
        <v>56</v>
      </c>
      <c r="E74" s="12">
        <v>44530</v>
      </c>
      <c r="F74" s="74" t="s">
        <v>58</v>
      </c>
      <c r="G74" s="12">
        <v>44534</v>
      </c>
      <c r="H74" s="75" t="s">
        <v>3965</v>
      </c>
      <c r="I74" s="15">
        <v>86</v>
      </c>
      <c r="J74" s="15">
        <v>60</v>
      </c>
      <c r="K74" s="15">
        <v>34</v>
      </c>
      <c r="L74" s="15">
        <v>25</v>
      </c>
      <c r="M74" s="79">
        <v>43.86</v>
      </c>
      <c r="N74" s="94">
        <v>43.86</v>
      </c>
      <c r="O74" s="63">
        <v>2530</v>
      </c>
      <c r="P74" s="64">
        <f>Table22457891011234567891011121314151617181920212223242526272829303132333438244454647484950515253626364656667686970345678910111213141516171819202122[[#This Row],[PEMBULATAN]]*O74</f>
        <v>110965.8</v>
      </c>
    </row>
    <row r="75" spans="1:16" ht="26.25" customHeight="1" x14ac:dyDescent="0.2">
      <c r="A75" s="13"/>
      <c r="B75" s="73"/>
      <c r="C75" s="71" t="s">
        <v>4039</v>
      </c>
      <c r="D75" s="76" t="s">
        <v>56</v>
      </c>
      <c r="E75" s="12">
        <v>44530</v>
      </c>
      <c r="F75" s="74" t="s">
        <v>58</v>
      </c>
      <c r="G75" s="12">
        <v>44534</v>
      </c>
      <c r="H75" s="75" t="s">
        <v>3965</v>
      </c>
      <c r="I75" s="15">
        <v>80</v>
      </c>
      <c r="J75" s="15">
        <v>35</v>
      </c>
      <c r="K75" s="15">
        <v>35</v>
      </c>
      <c r="L75" s="15">
        <v>7</v>
      </c>
      <c r="M75" s="79">
        <v>24.5</v>
      </c>
      <c r="N75" s="94">
        <v>26</v>
      </c>
      <c r="O75" s="63">
        <v>2530</v>
      </c>
      <c r="P75" s="64">
        <f>Table22457891011234567891011121314151617181920212223242526272829303132333438244454647484950515253626364656667686970345678910111213141516171819202122[[#This Row],[PEMBULATAN]]*O75</f>
        <v>65780</v>
      </c>
    </row>
    <row r="76" spans="1:16" ht="26.25" customHeight="1" x14ac:dyDescent="0.2">
      <c r="A76" s="13"/>
      <c r="B76" s="73"/>
      <c r="C76" s="71" t="s">
        <v>4040</v>
      </c>
      <c r="D76" s="76" t="s">
        <v>56</v>
      </c>
      <c r="E76" s="12">
        <v>44530</v>
      </c>
      <c r="F76" s="74" t="s">
        <v>58</v>
      </c>
      <c r="G76" s="12">
        <v>44534</v>
      </c>
      <c r="H76" s="75" t="s">
        <v>3965</v>
      </c>
      <c r="I76" s="15">
        <v>30</v>
      </c>
      <c r="J76" s="15">
        <v>30</v>
      </c>
      <c r="K76" s="15">
        <v>18</v>
      </c>
      <c r="L76" s="15">
        <v>1</v>
      </c>
      <c r="M76" s="79">
        <v>4.05</v>
      </c>
      <c r="N76" s="94">
        <v>4.05</v>
      </c>
      <c r="O76" s="63">
        <v>2530</v>
      </c>
      <c r="P76" s="64">
        <f>Table22457891011234567891011121314151617181920212223242526272829303132333438244454647484950515253626364656667686970345678910111213141516171819202122[[#This Row],[PEMBULATAN]]*O76</f>
        <v>10246.5</v>
      </c>
    </row>
    <row r="77" spans="1:16" ht="26.25" customHeight="1" x14ac:dyDescent="0.2">
      <c r="A77" s="13"/>
      <c r="B77" s="73"/>
      <c r="C77" s="71" t="s">
        <v>4041</v>
      </c>
      <c r="D77" s="76" t="s">
        <v>56</v>
      </c>
      <c r="E77" s="12">
        <v>44530</v>
      </c>
      <c r="F77" s="74" t="s">
        <v>58</v>
      </c>
      <c r="G77" s="12">
        <v>44534</v>
      </c>
      <c r="H77" s="75" t="s">
        <v>3965</v>
      </c>
      <c r="I77" s="15">
        <v>50</v>
      </c>
      <c r="J77" s="15">
        <v>47</v>
      </c>
      <c r="K77" s="15">
        <v>25</v>
      </c>
      <c r="L77" s="15">
        <v>10</v>
      </c>
      <c r="M77" s="79">
        <v>14.6875</v>
      </c>
      <c r="N77" s="94">
        <v>14.6875</v>
      </c>
      <c r="O77" s="63">
        <v>2530</v>
      </c>
      <c r="P77" s="64">
        <f>Table22457891011234567891011121314151617181920212223242526272829303132333438244454647484950515253626364656667686970345678910111213141516171819202122[[#This Row],[PEMBULATAN]]*O77</f>
        <v>37159.375</v>
      </c>
    </row>
    <row r="78" spans="1:16" ht="26.25" customHeight="1" x14ac:dyDescent="0.2">
      <c r="A78" s="13"/>
      <c r="B78" s="73"/>
      <c r="C78" s="71" t="s">
        <v>4042</v>
      </c>
      <c r="D78" s="76" t="s">
        <v>56</v>
      </c>
      <c r="E78" s="12">
        <v>44530</v>
      </c>
      <c r="F78" s="74" t="s">
        <v>58</v>
      </c>
      <c r="G78" s="12">
        <v>44534</v>
      </c>
      <c r="H78" s="75" t="s">
        <v>3965</v>
      </c>
      <c r="I78" s="15">
        <v>56</v>
      </c>
      <c r="J78" s="15">
        <v>40</v>
      </c>
      <c r="K78" s="15">
        <v>14</v>
      </c>
      <c r="L78" s="15">
        <v>5</v>
      </c>
      <c r="M78" s="79">
        <v>7.84</v>
      </c>
      <c r="N78" s="94">
        <v>7.84</v>
      </c>
      <c r="O78" s="63">
        <v>2530</v>
      </c>
      <c r="P78" s="64">
        <f>Table22457891011234567891011121314151617181920212223242526272829303132333438244454647484950515253626364656667686970345678910111213141516171819202122[[#This Row],[PEMBULATAN]]*O78</f>
        <v>19835.2</v>
      </c>
    </row>
    <row r="79" spans="1:16" ht="26.25" customHeight="1" x14ac:dyDescent="0.2">
      <c r="A79" s="13"/>
      <c r="B79" s="73"/>
      <c r="C79" s="71" t="s">
        <v>4043</v>
      </c>
      <c r="D79" s="76" t="s">
        <v>56</v>
      </c>
      <c r="E79" s="12">
        <v>44530</v>
      </c>
      <c r="F79" s="74" t="s">
        <v>58</v>
      </c>
      <c r="G79" s="12">
        <v>44534</v>
      </c>
      <c r="H79" s="75" t="s">
        <v>3965</v>
      </c>
      <c r="I79" s="15">
        <v>60</v>
      </c>
      <c r="J79" s="15">
        <v>43</v>
      </c>
      <c r="K79" s="15">
        <v>16</v>
      </c>
      <c r="L79" s="15">
        <v>2</v>
      </c>
      <c r="M79" s="79">
        <v>10.32</v>
      </c>
      <c r="N79" s="94">
        <v>11</v>
      </c>
      <c r="O79" s="63">
        <v>2530</v>
      </c>
      <c r="P79" s="64">
        <f>Table22457891011234567891011121314151617181920212223242526272829303132333438244454647484950515253626364656667686970345678910111213141516171819202122[[#This Row],[PEMBULATAN]]*O79</f>
        <v>27830</v>
      </c>
    </row>
    <row r="80" spans="1:16" ht="26.25" customHeight="1" x14ac:dyDescent="0.2">
      <c r="A80" s="13"/>
      <c r="B80" s="73"/>
      <c r="C80" s="71" t="s">
        <v>4044</v>
      </c>
      <c r="D80" s="76" t="s">
        <v>56</v>
      </c>
      <c r="E80" s="12">
        <v>44530</v>
      </c>
      <c r="F80" s="74" t="s">
        <v>58</v>
      </c>
      <c r="G80" s="12">
        <v>44534</v>
      </c>
      <c r="H80" s="75" t="s">
        <v>3965</v>
      </c>
      <c r="I80" s="15">
        <v>77</v>
      </c>
      <c r="J80" s="15">
        <v>27</v>
      </c>
      <c r="K80" s="15">
        <v>12</v>
      </c>
      <c r="L80" s="15">
        <v>1</v>
      </c>
      <c r="M80" s="79">
        <v>6.2370000000000001</v>
      </c>
      <c r="N80" s="94">
        <v>6.2370000000000001</v>
      </c>
      <c r="O80" s="63">
        <v>2530</v>
      </c>
      <c r="P80" s="64">
        <f>Table22457891011234567891011121314151617181920212223242526272829303132333438244454647484950515253626364656667686970345678910111213141516171819202122[[#This Row],[PEMBULATAN]]*O80</f>
        <v>15779.61</v>
      </c>
    </row>
    <row r="81" spans="1:16" ht="26.25" customHeight="1" x14ac:dyDescent="0.2">
      <c r="A81" s="13"/>
      <c r="B81" s="73"/>
      <c r="C81" s="71" t="s">
        <v>4045</v>
      </c>
      <c r="D81" s="76" t="s">
        <v>56</v>
      </c>
      <c r="E81" s="12">
        <v>44530</v>
      </c>
      <c r="F81" s="74" t="s">
        <v>58</v>
      </c>
      <c r="G81" s="12">
        <v>44534</v>
      </c>
      <c r="H81" s="75" t="s">
        <v>3965</v>
      </c>
      <c r="I81" s="15">
        <v>57</v>
      </c>
      <c r="J81" s="15">
        <v>50</v>
      </c>
      <c r="K81" s="15">
        <v>24</v>
      </c>
      <c r="L81" s="15">
        <v>11</v>
      </c>
      <c r="M81" s="79">
        <v>17.100000000000001</v>
      </c>
      <c r="N81" s="94">
        <v>17.100000000000001</v>
      </c>
      <c r="O81" s="63">
        <v>2530</v>
      </c>
      <c r="P81" s="64">
        <f>Table22457891011234567891011121314151617181920212223242526272829303132333438244454647484950515253626364656667686970345678910111213141516171819202122[[#This Row],[PEMBULATAN]]*O81</f>
        <v>43263</v>
      </c>
    </row>
    <row r="82" spans="1:16" ht="26.25" customHeight="1" x14ac:dyDescent="0.2">
      <c r="A82" s="13"/>
      <c r="B82" s="73"/>
      <c r="C82" s="71" t="s">
        <v>4046</v>
      </c>
      <c r="D82" s="76" t="s">
        <v>56</v>
      </c>
      <c r="E82" s="12">
        <v>44530</v>
      </c>
      <c r="F82" s="74" t="s">
        <v>58</v>
      </c>
      <c r="G82" s="12">
        <v>44534</v>
      </c>
      <c r="H82" s="75" t="s">
        <v>3965</v>
      </c>
      <c r="I82" s="15">
        <v>50</v>
      </c>
      <c r="J82" s="15">
        <v>22</v>
      </c>
      <c r="K82" s="15">
        <v>15</v>
      </c>
      <c r="L82" s="15">
        <v>10</v>
      </c>
      <c r="M82" s="79">
        <v>4.125</v>
      </c>
      <c r="N82" s="94">
        <v>10</v>
      </c>
      <c r="O82" s="63">
        <v>2530</v>
      </c>
      <c r="P82" s="64">
        <f>Table22457891011234567891011121314151617181920212223242526272829303132333438244454647484950515253626364656667686970345678910111213141516171819202122[[#This Row],[PEMBULATAN]]*O82</f>
        <v>25300</v>
      </c>
    </row>
    <row r="83" spans="1:16" ht="26.25" customHeight="1" x14ac:dyDescent="0.2">
      <c r="A83" s="13"/>
      <c r="B83" s="73"/>
      <c r="C83" s="71" t="s">
        <v>4047</v>
      </c>
      <c r="D83" s="76" t="s">
        <v>56</v>
      </c>
      <c r="E83" s="12">
        <v>44530</v>
      </c>
      <c r="F83" s="74" t="s">
        <v>58</v>
      </c>
      <c r="G83" s="12">
        <v>44534</v>
      </c>
      <c r="H83" s="75" t="s">
        <v>3965</v>
      </c>
      <c r="I83" s="15">
        <v>100</v>
      </c>
      <c r="J83" s="15">
        <v>70</v>
      </c>
      <c r="K83" s="15">
        <v>16</v>
      </c>
      <c r="L83" s="15">
        <v>12</v>
      </c>
      <c r="M83" s="79">
        <v>28</v>
      </c>
      <c r="N83" s="94">
        <v>28</v>
      </c>
      <c r="O83" s="63">
        <v>2530</v>
      </c>
      <c r="P83" s="64">
        <f>Table22457891011234567891011121314151617181920212223242526272829303132333438244454647484950515253626364656667686970345678910111213141516171819202122[[#This Row],[PEMBULATAN]]*O83</f>
        <v>70840</v>
      </c>
    </row>
    <row r="84" spans="1:16" ht="26.25" customHeight="1" x14ac:dyDescent="0.2">
      <c r="A84" s="13"/>
      <c r="B84" s="73"/>
      <c r="C84" s="71" t="s">
        <v>4048</v>
      </c>
      <c r="D84" s="76" t="s">
        <v>56</v>
      </c>
      <c r="E84" s="12">
        <v>44530</v>
      </c>
      <c r="F84" s="74" t="s">
        <v>58</v>
      </c>
      <c r="G84" s="12">
        <v>44534</v>
      </c>
      <c r="H84" s="75" t="s">
        <v>3965</v>
      </c>
      <c r="I84" s="15">
        <v>100</v>
      </c>
      <c r="J84" s="15">
        <v>82</v>
      </c>
      <c r="K84" s="15">
        <v>60</v>
      </c>
      <c r="L84" s="15">
        <v>25</v>
      </c>
      <c r="M84" s="79">
        <v>123</v>
      </c>
      <c r="N84" s="94">
        <v>123</v>
      </c>
      <c r="O84" s="63">
        <v>2530</v>
      </c>
      <c r="P84" s="64">
        <f>Table22457891011234567891011121314151617181920212223242526272829303132333438244454647484950515253626364656667686970345678910111213141516171819202122[[#This Row],[PEMBULATAN]]*O84</f>
        <v>311190</v>
      </c>
    </row>
    <row r="85" spans="1:16" ht="26.25" customHeight="1" x14ac:dyDescent="0.2">
      <c r="A85" s="13"/>
      <c r="B85" s="73"/>
      <c r="C85" s="71" t="s">
        <v>4049</v>
      </c>
      <c r="D85" s="76" t="s">
        <v>56</v>
      </c>
      <c r="E85" s="12">
        <v>44530</v>
      </c>
      <c r="F85" s="74" t="s">
        <v>58</v>
      </c>
      <c r="G85" s="12">
        <v>44534</v>
      </c>
      <c r="H85" s="75" t="s">
        <v>3965</v>
      </c>
      <c r="I85" s="15">
        <v>54</v>
      </c>
      <c r="J85" s="15">
        <v>51</v>
      </c>
      <c r="K85" s="15">
        <v>24</v>
      </c>
      <c r="L85" s="15">
        <v>14</v>
      </c>
      <c r="M85" s="79">
        <v>16.524000000000001</v>
      </c>
      <c r="N85" s="94">
        <v>16.524000000000001</v>
      </c>
      <c r="O85" s="63">
        <v>2530</v>
      </c>
      <c r="P85" s="64">
        <f>Table22457891011234567891011121314151617181920212223242526272829303132333438244454647484950515253626364656667686970345678910111213141516171819202122[[#This Row],[PEMBULATAN]]*O85</f>
        <v>41805.72</v>
      </c>
    </row>
    <row r="86" spans="1:16" ht="26.25" customHeight="1" x14ac:dyDescent="0.2">
      <c r="A86" s="13"/>
      <c r="B86" s="73"/>
      <c r="C86" s="71" t="s">
        <v>4050</v>
      </c>
      <c r="D86" s="76" t="s">
        <v>56</v>
      </c>
      <c r="E86" s="12">
        <v>44530</v>
      </c>
      <c r="F86" s="74" t="s">
        <v>58</v>
      </c>
      <c r="G86" s="12">
        <v>44534</v>
      </c>
      <c r="H86" s="75" t="s">
        <v>3965</v>
      </c>
      <c r="I86" s="15">
        <v>154</v>
      </c>
      <c r="J86" s="15">
        <v>10</v>
      </c>
      <c r="K86" s="15">
        <v>10</v>
      </c>
      <c r="L86" s="15">
        <v>2</v>
      </c>
      <c r="M86" s="79">
        <v>3.85</v>
      </c>
      <c r="N86" s="94">
        <v>3.85</v>
      </c>
      <c r="O86" s="63">
        <v>2530</v>
      </c>
      <c r="P86" s="64">
        <f>Table22457891011234567891011121314151617181920212223242526272829303132333438244454647484950515253626364656667686970345678910111213141516171819202122[[#This Row],[PEMBULATAN]]*O86</f>
        <v>9740.5</v>
      </c>
    </row>
    <row r="87" spans="1:16" ht="26.25" customHeight="1" x14ac:dyDescent="0.2">
      <c r="A87" s="13"/>
      <c r="B87" s="73"/>
      <c r="C87" s="71" t="s">
        <v>4051</v>
      </c>
      <c r="D87" s="76" t="s">
        <v>56</v>
      </c>
      <c r="E87" s="12">
        <v>44530</v>
      </c>
      <c r="F87" s="74" t="s">
        <v>58</v>
      </c>
      <c r="G87" s="12">
        <v>44534</v>
      </c>
      <c r="H87" s="75" t="s">
        <v>3965</v>
      </c>
      <c r="I87" s="15">
        <v>154</v>
      </c>
      <c r="J87" s="15">
        <v>10</v>
      </c>
      <c r="K87" s="15">
        <v>10</v>
      </c>
      <c r="L87" s="15">
        <v>1</v>
      </c>
      <c r="M87" s="79">
        <v>3.85</v>
      </c>
      <c r="N87" s="94">
        <v>3.85</v>
      </c>
      <c r="O87" s="63">
        <v>2530</v>
      </c>
      <c r="P87" s="64">
        <f>Table22457891011234567891011121314151617181920212223242526272829303132333438244454647484950515253626364656667686970345678910111213141516171819202122[[#This Row],[PEMBULATAN]]*O87</f>
        <v>9740.5</v>
      </c>
    </row>
    <row r="88" spans="1:16" ht="26.25" customHeight="1" x14ac:dyDescent="0.2">
      <c r="A88" s="13"/>
      <c r="B88" s="73"/>
      <c r="C88" s="71" t="s">
        <v>4052</v>
      </c>
      <c r="D88" s="76" t="s">
        <v>56</v>
      </c>
      <c r="E88" s="12">
        <v>44530</v>
      </c>
      <c r="F88" s="74" t="s">
        <v>58</v>
      </c>
      <c r="G88" s="12">
        <v>44534</v>
      </c>
      <c r="H88" s="75" t="s">
        <v>3965</v>
      </c>
      <c r="I88" s="15">
        <v>154</v>
      </c>
      <c r="J88" s="15">
        <v>10</v>
      </c>
      <c r="K88" s="15">
        <v>10</v>
      </c>
      <c r="L88" s="15">
        <v>2</v>
      </c>
      <c r="M88" s="79">
        <v>3.85</v>
      </c>
      <c r="N88" s="94">
        <v>3.85</v>
      </c>
      <c r="O88" s="63">
        <v>2530</v>
      </c>
      <c r="P88" s="64">
        <f>Table22457891011234567891011121314151617181920212223242526272829303132333438244454647484950515253626364656667686970345678910111213141516171819202122[[#This Row],[PEMBULATAN]]*O88</f>
        <v>9740.5</v>
      </c>
    </row>
    <row r="89" spans="1:16" ht="26.25" customHeight="1" x14ac:dyDescent="0.2">
      <c r="A89" s="13"/>
      <c r="B89" s="73"/>
      <c r="C89" s="71" t="s">
        <v>4053</v>
      </c>
      <c r="D89" s="76" t="s">
        <v>56</v>
      </c>
      <c r="E89" s="12">
        <v>44530</v>
      </c>
      <c r="F89" s="74" t="s">
        <v>58</v>
      </c>
      <c r="G89" s="12">
        <v>44534</v>
      </c>
      <c r="H89" s="75" t="s">
        <v>3965</v>
      </c>
      <c r="I89" s="15">
        <v>38</v>
      </c>
      <c r="J89" s="15">
        <v>22</v>
      </c>
      <c r="K89" s="15">
        <v>24</v>
      </c>
      <c r="L89" s="15">
        <v>5</v>
      </c>
      <c r="M89" s="79">
        <v>5.016</v>
      </c>
      <c r="N89" s="94">
        <v>5.016</v>
      </c>
      <c r="O89" s="63">
        <v>2530</v>
      </c>
      <c r="P89" s="64">
        <f>Table22457891011234567891011121314151617181920212223242526272829303132333438244454647484950515253626364656667686970345678910111213141516171819202122[[#This Row],[PEMBULATAN]]*O89</f>
        <v>12690.48</v>
      </c>
    </row>
    <row r="90" spans="1:16" ht="26.25" customHeight="1" x14ac:dyDescent="0.2">
      <c r="A90" s="13"/>
      <c r="B90" s="73"/>
      <c r="C90" s="71" t="s">
        <v>4054</v>
      </c>
      <c r="D90" s="76" t="s">
        <v>56</v>
      </c>
      <c r="E90" s="12">
        <v>44530</v>
      </c>
      <c r="F90" s="74" t="s">
        <v>58</v>
      </c>
      <c r="G90" s="12">
        <v>44534</v>
      </c>
      <c r="H90" s="75" t="s">
        <v>3965</v>
      </c>
      <c r="I90" s="15">
        <v>45</v>
      </c>
      <c r="J90" s="15">
        <v>36</v>
      </c>
      <c r="K90" s="15">
        <v>34</v>
      </c>
      <c r="L90" s="15">
        <v>5</v>
      </c>
      <c r="M90" s="79">
        <v>13.77</v>
      </c>
      <c r="N90" s="94">
        <v>13.77</v>
      </c>
      <c r="O90" s="63">
        <v>2530</v>
      </c>
      <c r="P90" s="64">
        <f>Table22457891011234567891011121314151617181920212223242526272829303132333438244454647484950515253626364656667686970345678910111213141516171819202122[[#This Row],[PEMBULATAN]]*O90</f>
        <v>34838.1</v>
      </c>
    </row>
    <row r="91" spans="1:16" ht="26.25" customHeight="1" x14ac:dyDescent="0.2">
      <c r="A91" s="13"/>
      <c r="B91" s="73"/>
      <c r="C91" s="71" t="s">
        <v>4055</v>
      </c>
      <c r="D91" s="76" t="s">
        <v>56</v>
      </c>
      <c r="E91" s="12">
        <v>44530</v>
      </c>
      <c r="F91" s="74" t="s">
        <v>58</v>
      </c>
      <c r="G91" s="12">
        <v>44534</v>
      </c>
      <c r="H91" s="75" t="s">
        <v>3965</v>
      </c>
      <c r="I91" s="15">
        <v>52</v>
      </c>
      <c r="J91" s="15">
        <v>42</v>
      </c>
      <c r="K91" s="15">
        <v>25</v>
      </c>
      <c r="L91" s="15">
        <v>8</v>
      </c>
      <c r="M91" s="79">
        <v>13.65</v>
      </c>
      <c r="N91" s="94">
        <v>13.65</v>
      </c>
      <c r="O91" s="63">
        <v>2530</v>
      </c>
      <c r="P91" s="64">
        <f>Table22457891011234567891011121314151617181920212223242526272829303132333438244454647484950515253626364656667686970345678910111213141516171819202122[[#This Row],[PEMBULATAN]]*O91</f>
        <v>34534.5</v>
      </c>
    </row>
    <row r="92" spans="1:16" ht="26.25" customHeight="1" x14ac:dyDescent="0.2">
      <c r="A92" s="13"/>
      <c r="B92" s="73"/>
      <c r="C92" s="71" t="s">
        <v>4056</v>
      </c>
      <c r="D92" s="76" t="s">
        <v>56</v>
      </c>
      <c r="E92" s="12">
        <v>44530</v>
      </c>
      <c r="F92" s="74" t="s">
        <v>58</v>
      </c>
      <c r="G92" s="12">
        <v>44534</v>
      </c>
      <c r="H92" s="75" t="s">
        <v>3965</v>
      </c>
      <c r="I92" s="15">
        <v>60</v>
      </c>
      <c r="J92" s="15">
        <v>54</v>
      </c>
      <c r="K92" s="15">
        <v>33</v>
      </c>
      <c r="L92" s="15">
        <v>16</v>
      </c>
      <c r="M92" s="79">
        <v>26.73</v>
      </c>
      <c r="N92" s="94">
        <v>26.73</v>
      </c>
      <c r="O92" s="63">
        <v>2530</v>
      </c>
      <c r="P92" s="64">
        <f>Table22457891011234567891011121314151617181920212223242526272829303132333438244454647484950515253626364656667686970345678910111213141516171819202122[[#This Row],[PEMBULATAN]]*O92</f>
        <v>67626.899999999994</v>
      </c>
    </row>
    <row r="93" spans="1:16" ht="26.25" customHeight="1" x14ac:dyDescent="0.2">
      <c r="A93" s="13"/>
      <c r="B93" s="73"/>
      <c r="C93" s="71" t="s">
        <v>4057</v>
      </c>
      <c r="D93" s="76" t="s">
        <v>56</v>
      </c>
      <c r="E93" s="12">
        <v>44530</v>
      </c>
      <c r="F93" s="74" t="s">
        <v>58</v>
      </c>
      <c r="G93" s="12">
        <v>44534</v>
      </c>
      <c r="H93" s="75" t="s">
        <v>3965</v>
      </c>
      <c r="I93" s="15">
        <v>30</v>
      </c>
      <c r="J93" s="15">
        <v>25</v>
      </c>
      <c r="K93" s="15">
        <v>15</v>
      </c>
      <c r="L93" s="15">
        <v>7</v>
      </c>
      <c r="M93" s="79">
        <v>2.8125</v>
      </c>
      <c r="N93" s="94">
        <v>7</v>
      </c>
      <c r="O93" s="63">
        <v>2530</v>
      </c>
      <c r="P93" s="64">
        <f>Table22457891011234567891011121314151617181920212223242526272829303132333438244454647484950515253626364656667686970345678910111213141516171819202122[[#This Row],[PEMBULATAN]]*O93</f>
        <v>17710</v>
      </c>
    </row>
    <row r="94" spans="1:16" ht="26.25" customHeight="1" x14ac:dyDescent="0.2">
      <c r="A94" s="13"/>
      <c r="B94" s="73"/>
      <c r="C94" s="71" t="s">
        <v>4058</v>
      </c>
      <c r="D94" s="76" t="s">
        <v>56</v>
      </c>
      <c r="E94" s="12">
        <v>44530</v>
      </c>
      <c r="F94" s="74" t="s">
        <v>58</v>
      </c>
      <c r="G94" s="12">
        <v>44534</v>
      </c>
      <c r="H94" s="75" t="s">
        <v>3965</v>
      </c>
      <c r="I94" s="15">
        <v>22</v>
      </c>
      <c r="J94" s="15">
        <v>21</v>
      </c>
      <c r="K94" s="15">
        <v>10</v>
      </c>
      <c r="L94" s="15">
        <v>10</v>
      </c>
      <c r="M94" s="79">
        <v>1.155</v>
      </c>
      <c r="N94" s="94">
        <v>10</v>
      </c>
      <c r="O94" s="63">
        <v>2530</v>
      </c>
      <c r="P94" s="64">
        <f>Table22457891011234567891011121314151617181920212223242526272829303132333438244454647484950515253626364656667686970345678910111213141516171819202122[[#This Row],[PEMBULATAN]]*O94</f>
        <v>25300</v>
      </c>
    </row>
    <row r="95" spans="1:16" ht="26.25" customHeight="1" x14ac:dyDescent="0.2">
      <c r="A95" s="13"/>
      <c r="B95" s="73"/>
      <c r="C95" s="71" t="s">
        <v>4059</v>
      </c>
      <c r="D95" s="76" t="s">
        <v>56</v>
      </c>
      <c r="E95" s="12">
        <v>44530</v>
      </c>
      <c r="F95" s="74" t="s">
        <v>58</v>
      </c>
      <c r="G95" s="12">
        <v>44534</v>
      </c>
      <c r="H95" s="75" t="s">
        <v>3965</v>
      </c>
      <c r="I95" s="15">
        <v>75</v>
      </c>
      <c r="J95" s="15">
        <v>62</v>
      </c>
      <c r="K95" s="15">
        <v>24</v>
      </c>
      <c r="L95" s="15">
        <v>7</v>
      </c>
      <c r="M95" s="79">
        <v>27.9</v>
      </c>
      <c r="N95" s="94">
        <v>27.9</v>
      </c>
      <c r="O95" s="63">
        <v>2530</v>
      </c>
      <c r="P95" s="64">
        <f>Table22457891011234567891011121314151617181920212223242526272829303132333438244454647484950515253626364656667686970345678910111213141516171819202122[[#This Row],[PEMBULATAN]]*O95</f>
        <v>70587</v>
      </c>
    </row>
    <row r="96" spans="1:16" ht="26.25" customHeight="1" x14ac:dyDescent="0.2">
      <c r="A96" s="13"/>
      <c r="B96" s="73"/>
      <c r="C96" s="71" t="s">
        <v>4060</v>
      </c>
      <c r="D96" s="76" t="s">
        <v>56</v>
      </c>
      <c r="E96" s="12">
        <v>44530</v>
      </c>
      <c r="F96" s="74" t="s">
        <v>58</v>
      </c>
      <c r="G96" s="12">
        <v>44534</v>
      </c>
      <c r="H96" s="75" t="s">
        <v>3965</v>
      </c>
      <c r="I96" s="15">
        <v>69</v>
      </c>
      <c r="J96" s="15">
        <v>20</v>
      </c>
      <c r="K96" s="15">
        <v>17</v>
      </c>
      <c r="L96" s="15">
        <v>2</v>
      </c>
      <c r="M96" s="79">
        <v>5.8650000000000002</v>
      </c>
      <c r="N96" s="94">
        <v>5.8650000000000002</v>
      </c>
      <c r="O96" s="63">
        <v>2530</v>
      </c>
      <c r="P96" s="64">
        <f>Table22457891011234567891011121314151617181920212223242526272829303132333438244454647484950515253626364656667686970345678910111213141516171819202122[[#This Row],[PEMBULATAN]]*O96</f>
        <v>14838.45</v>
      </c>
    </row>
    <row r="97" spans="1:16" ht="26.25" customHeight="1" x14ac:dyDescent="0.2">
      <c r="A97" s="13"/>
      <c r="B97" s="73"/>
      <c r="C97" s="71" t="s">
        <v>4061</v>
      </c>
      <c r="D97" s="76" t="s">
        <v>56</v>
      </c>
      <c r="E97" s="12">
        <v>44530</v>
      </c>
      <c r="F97" s="74" t="s">
        <v>58</v>
      </c>
      <c r="G97" s="12">
        <v>44534</v>
      </c>
      <c r="H97" s="75" t="s">
        <v>3965</v>
      </c>
      <c r="I97" s="15">
        <v>68</v>
      </c>
      <c r="J97" s="15">
        <v>59</v>
      </c>
      <c r="K97" s="15">
        <v>30</v>
      </c>
      <c r="L97" s="15">
        <v>18</v>
      </c>
      <c r="M97" s="79">
        <v>30.09</v>
      </c>
      <c r="N97" s="94">
        <v>30.09</v>
      </c>
      <c r="O97" s="63">
        <v>2530</v>
      </c>
      <c r="P97" s="64">
        <f>Table22457891011234567891011121314151617181920212223242526272829303132333438244454647484950515253626364656667686970345678910111213141516171819202122[[#This Row],[PEMBULATAN]]*O97</f>
        <v>76127.7</v>
      </c>
    </row>
    <row r="98" spans="1:16" ht="26.25" customHeight="1" x14ac:dyDescent="0.2">
      <c r="A98" s="13"/>
      <c r="B98" s="73"/>
      <c r="C98" s="71" t="s">
        <v>4062</v>
      </c>
      <c r="D98" s="76" t="s">
        <v>56</v>
      </c>
      <c r="E98" s="12">
        <v>44530</v>
      </c>
      <c r="F98" s="74" t="s">
        <v>58</v>
      </c>
      <c r="G98" s="12">
        <v>44534</v>
      </c>
      <c r="H98" s="75" t="s">
        <v>3965</v>
      </c>
      <c r="I98" s="15">
        <v>48</v>
      </c>
      <c r="J98" s="15">
        <v>48</v>
      </c>
      <c r="K98" s="15">
        <v>24</v>
      </c>
      <c r="L98" s="15">
        <v>14</v>
      </c>
      <c r="M98" s="79">
        <v>13.824</v>
      </c>
      <c r="N98" s="94">
        <v>14</v>
      </c>
      <c r="O98" s="63">
        <v>2530</v>
      </c>
      <c r="P98" s="64">
        <f>Table22457891011234567891011121314151617181920212223242526272829303132333438244454647484950515253626364656667686970345678910111213141516171819202122[[#This Row],[PEMBULATAN]]*O98</f>
        <v>35420</v>
      </c>
    </row>
    <row r="99" spans="1:16" ht="26.25" customHeight="1" x14ac:dyDescent="0.2">
      <c r="A99" s="13"/>
      <c r="B99" s="73"/>
      <c r="C99" s="71" t="s">
        <v>4063</v>
      </c>
      <c r="D99" s="76" t="s">
        <v>56</v>
      </c>
      <c r="E99" s="12">
        <v>44530</v>
      </c>
      <c r="F99" s="74" t="s">
        <v>58</v>
      </c>
      <c r="G99" s="12">
        <v>44534</v>
      </c>
      <c r="H99" s="75" t="s">
        <v>3965</v>
      </c>
      <c r="I99" s="15">
        <v>56</v>
      </c>
      <c r="J99" s="15">
        <v>36</v>
      </c>
      <c r="K99" s="15">
        <v>26</v>
      </c>
      <c r="L99" s="15">
        <v>9</v>
      </c>
      <c r="M99" s="79">
        <v>13.103999999999999</v>
      </c>
      <c r="N99" s="94">
        <v>13.103999999999999</v>
      </c>
      <c r="O99" s="63">
        <v>2530</v>
      </c>
      <c r="P99" s="64">
        <f>Table22457891011234567891011121314151617181920212223242526272829303132333438244454647484950515253626364656667686970345678910111213141516171819202122[[#This Row],[PEMBULATAN]]*O99</f>
        <v>33153.119999999995</v>
      </c>
    </row>
    <row r="100" spans="1:16" ht="26.25" customHeight="1" x14ac:dyDescent="0.2">
      <c r="A100" s="13"/>
      <c r="B100" s="73"/>
      <c r="C100" s="71" t="s">
        <v>4064</v>
      </c>
      <c r="D100" s="76" t="s">
        <v>56</v>
      </c>
      <c r="E100" s="12">
        <v>44530</v>
      </c>
      <c r="F100" s="74" t="s">
        <v>58</v>
      </c>
      <c r="G100" s="12">
        <v>44534</v>
      </c>
      <c r="H100" s="75" t="s">
        <v>3965</v>
      </c>
      <c r="I100" s="15">
        <v>70</v>
      </c>
      <c r="J100" s="15">
        <v>60</v>
      </c>
      <c r="K100" s="15">
        <v>18</v>
      </c>
      <c r="L100" s="15">
        <v>9</v>
      </c>
      <c r="M100" s="79">
        <v>18.899999999999999</v>
      </c>
      <c r="N100" s="94">
        <v>18.899999999999999</v>
      </c>
      <c r="O100" s="63">
        <v>2530</v>
      </c>
      <c r="P100" s="64">
        <f>Table22457891011234567891011121314151617181920212223242526272829303132333438244454647484950515253626364656667686970345678910111213141516171819202122[[#This Row],[PEMBULATAN]]*O100</f>
        <v>47817</v>
      </c>
    </row>
    <row r="101" spans="1:16" ht="26.25" customHeight="1" x14ac:dyDescent="0.2">
      <c r="A101" s="13"/>
      <c r="B101" s="73"/>
      <c r="C101" s="71" t="s">
        <v>4065</v>
      </c>
      <c r="D101" s="76" t="s">
        <v>56</v>
      </c>
      <c r="E101" s="12">
        <v>44530</v>
      </c>
      <c r="F101" s="74" t="s">
        <v>58</v>
      </c>
      <c r="G101" s="12">
        <v>44534</v>
      </c>
      <c r="H101" s="75" t="s">
        <v>3965</v>
      </c>
      <c r="I101" s="15">
        <v>55</v>
      </c>
      <c r="J101" s="15">
        <v>33</v>
      </c>
      <c r="K101" s="15">
        <v>24</v>
      </c>
      <c r="L101" s="15">
        <v>4</v>
      </c>
      <c r="M101" s="79">
        <v>10.89</v>
      </c>
      <c r="N101" s="94">
        <v>10.89</v>
      </c>
      <c r="O101" s="63">
        <v>2530</v>
      </c>
      <c r="P101" s="64">
        <f>Table22457891011234567891011121314151617181920212223242526272829303132333438244454647484950515253626364656667686970345678910111213141516171819202122[[#This Row],[PEMBULATAN]]*O101</f>
        <v>27551.7</v>
      </c>
    </row>
    <row r="102" spans="1:16" ht="26.25" customHeight="1" x14ac:dyDescent="0.2">
      <c r="A102" s="13"/>
      <c r="B102" s="73"/>
      <c r="C102" s="71" t="s">
        <v>4066</v>
      </c>
      <c r="D102" s="76" t="s">
        <v>56</v>
      </c>
      <c r="E102" s="12">
        <v>44530</v>
      </c>
      <c r="F102" s="74" t="s">
        <v>58</v>
      </c>
      <c r="G102" s="12">
        <v>44534</v>
      </c>
      <c r="H102" s="75" t="s">
        <v>3965</v>
      </c>
      <c r="I102" s="15">
        <v>88</v>
      </c>
      <c r="J102" s="15">
        <v>47</v>
      </c>
      <c r="K102" s="15">
        <v>40</v>
      </c>
      <c r="L102" s="15">
        <v>22</v>
      </c>
      <c r="M102" s="79">
        <v>41.36</v>
      </c>
      <c r="N102" s="94">
        <v>42</v>
      </c>
      <c r="O102" s="63">
        <v>2530</v>
      </c>
      <c r="P102" s="64">
        <f>Table22457891011234567891011121314151617181920212223242526272829303132333438244454647484950515253626364656667686970345678910111213141516171819202122[[#This Row],[PEMBULATAN]]*O102</f>
        <v>106260</v>
      </c>
    </row>
    <row r="103" spans="1:16" ht="26.25" customHeight="1" x14ac:dyDescent="0.2">
      <c r="A103" s="13"/>
      <c r="B103" s="73"/>
      <c r="C103" s="71" t="s">
        <v>4067</v>
      </c>
      <c r="D103" s="76" t="s">
        <v>56</v>
      </c>
      <c r="E103" s="12">
        <v>44530</v>
      </c>
      <c r="F103" s="74" t="s">
        <v>58</v>
      </c>
      <c r="G103" s="12">
        <v>44534</v>
      </c>
      <c r="H103" s="75" t="s">
        <v>3965</v>
      </c>
      <c r="I103" s="15">
        <v>62</v>
      </c>
      <c r="J103" s="15">
        <v>42</v>
      </c>
      <c r="K103" s="15">
        <v>17</v>
      </c>
      <c r="L103" s="15">
        <v>5</v>
      </c>
      <c r="M103" s="79">
        <v>11.067</v>
      </c>
      <c r="N103" s="94">
        <v>11.067</v>
      </c>
      <c r="O103" s="63">
        <v>2530</v>
      </c>
      <c r="P103" s="64">
        <f>Table22457891011234567891011121314151617181920212223242526272829303132333438244454647484950515253626364656667686970345678910111213141516171819202122[[#This Row],[PEMBULATAN]]*O103</f>
        <v>27999.510000000002</v>
      </c>
    </row>
    <row r="104" spans="1:16" ht="26.25" customHeight="1" x14ac:dyDescent="0.2">
      <c r="A104" s="13"/>
      <c r="B104" s="73"/>
      <c r="C104" s="71" t="s">
        <v>4068</v>
      </c>
      <c r="D104" s="76" t="s">
        <v>56</v>
      </c>
      <c r="E104" s="12">
        <v>44530</v>
      </c>
      <c r="F104" s="74" t="s">
        <v>58</v>
      </c>
      <c r="G104" s="12">
        <v>44534</v>
      </c>
      <c r="H104" s="75" t="s">
        <v>3965</v>
      </c>
      <c r="I104" s="15">
        <v>88</v>
      </c>
      <c r="J104" s="15">
        <v>62</v>
      </c>
      <c r="K104" s="15">
        <v>25</v>
      </c>
      <c r="L104" s="15">
        <v>13</v>
      </c>
      <c r="M104" s="79">
        <v>34.1</v>
      </c>
      <c r="N104" s="94">
        <v>34.1</v>
      </c>
      <c r="O104" s="63">
        <v>2530</v>
      </c>
      <c r="P104" s="64">
        <f>Table22457891011234567891011121314151617181920212223242526272829303132333438244454647484950515253626364656667686970345678910111213141516171819202122[[#This Row],[PEMBULATAN]]*O104</f>
        <v>86273</v>
      </c>
    </row>
    <row r="105" spans="1:16" ht="26.25" customHeight="1" x14ac:dyDescent="0.2">
      <c r="A105" s="13"/>
      <c r="B105" s="73"/>
      <c r="C105" s="71" t="s">
        <v>4069</v>
      </c>
      <c r="D105" s="76" t="s">
        <v>56</v>
      </c>
      <c r="E105" s="12">
        <v>44530</v>
      </c>
      <c r="F105" s="74" t="s">
        <v>58</v>
      </c>
      <c r="G105" s="12">
        <v>44534</v>
      </c>
      <c r="H105" s="75" t="s">
        <v>3965</v>
      </c>
      <c r="I105" s="15">
        <v>76</v>
      </c>
      <c r="J105" s="15">
        <v>65</v>
      </c>
      <c r="K105" s="15">
        <v>31</v>
      </c>
      <c r="L105" s="15">
        <v>16</v>
      </c>
      <c r="M105" s="79">
        <v>38.284999999999997</v>
      </c>
      <c r="N105" s="94">
        <v>38.284999999999997</v>
      </c>
      <c r="O105" s="63">
        <v>2530</v>
      </c>
      <c r="P105" s="64">
        <f>Table22457891011234567891011121314151617181920212223242526272829303132333438244454647484950515253626364656667686970345678910111213141516171819202122[[#This Row],[PEMBULATAN]]*O105</f>
        <v>96861.049999999988</v>
      </c>
    </row>
    <row r="106" spans="1:16" ht="26.25" customHeight="1" x14ac:dyDescent="0.2">
      <c r="A106" s="13"/>
      <c r="B106" s="73"/>
      <c r="C106" s="71" t="s">
        <v>4070</v>
      </c>
      <c r="D106" s="76" t="s">
        <v>56</v>
      </c>
      <c r="E106" s="12">
        <v>44530</v>
      </c>
      <c r="F106" s="74" t="s">
        <v>58</v>
      </c>
      <c r="G106" s="12">
        <v>44534</v>
      </c>
      <c r="H106" s="75" t="s">
        <v>3965</v>
      </c>
      <c r="I106" s="15">
        <v>106</v>
      </c>
      <c r="J106" s="15">
        <v>70</v>
      </c>
      <c r="K106" s="15">
        <v>11</v>
      </c>
      <c r="L106" s="15">
        <v>11</v>
      </c>
      <c r="M106" s="79">
        <v>20.405000000000001</v>
      </c>
      <c r="N106" s="94">
        <v>21</v>
      </c>
      <c r="O106" s="63">
        <v>2530</v>
      </c>
      <c r="P106" s="64">
        <f>Table22457891011234567891011121314151617181920212223242526272829303132333438244454647484950515253626364656667686970345678910111213141516171819202122[[#This Row],[PEMBULATAN]]*O106</f>
        <v>53130</v>
      </c>
    </row>
    <row r="107" spans="1:16" ht="26.25" customHeight="1" x14ac:dyDescent="0.2">
      <c r="A107" s="13"/>
      <c r="B107" s="73"/>
      <c r="C107" s="71" t="s">
        <v>4071</v>
      </c>
      <c r="D107" s="76" t="s">
        <v>56</v>
      </c>
      <c r="E107" s="12">
        <v>44530</v>
      </c>
      <c r="F107" s="74" t="s">
        <v>58</v>
      </c>
      <c r="G107" s="12">
        <v>44534</v>
      </c>
      <c r="H107" s="75" t="s">
        <v>3965</v>
      </c>
      <c r="I107" s="15">
        <v>97</v>
      </c>
      <c r="J107" s="15">
        <v>55</v>
      </c>
      <c r="K107" s="15">
        <v>28</v>
      </c>
      <c r="L107" s="15">
        <v>17</v>
      </c>
      <c r="M107" s="79">
        <v>37.344999999999999</v>
      </c>
      <c r="N107" s="94">
        <v>38</v>
      </c>
      <c r="O107" s="63">
        <v>2530</v>
      </c>
      <c r="P107" s="64">
        <f>Table22457891011234567891011121314151617181920212223242526272829303132333438244454647484950515253626364656667686970345678910111213141516171819202122[[#This Row],[PEMBULATAN]]*O107</f>
        <v>96140</v>
      </c>
    </row>
    <row r="108" spans="1:16" ht="26.25" customHeight="1" x14ac:dyDescent="0.2">
      <c r="A108" s="13"/>
      <c r="B108" s="73"/>
      <c r="C108" s="71" t="s">
        <v>4072</v>
      </c>
      <c r="D108" s="76" t="s">
        <v>56</v>
      </c>
      <c r="E108" s="12">
        <v>44530</v>
      </c>
      <c r="F108" s="74" t="s">
        <v>58</v>
      </c>
      <c r="G108" s="12">
        <v>44534</v>
      </c>
      <c r="H108" s="75" t="s">
        <v>3965</v>
      </c>
      <c r="I108" s="15">
        <v>86</v>
      </c>
      <c r="J108" s="15">
        <v>46</v>
      </c>
      <c r="K108" s="15">
        <v>32</v>
      </c>
      <c r="L108" s="15">
        <v>10</v>
      </c>
      <c r="M108" s="79">
        <v>31.648</v>
      </c>
      <c r="N108" s="94">
        <v>31.648</v>
      </c>
      <c r="O108" s="63">
        <v>2530</v>
      </c>
      <c r="P108" s="64">
        <f>Table22457891011234567891011121314151617181920212223242526272829303132333438244454647484950515253626364656667686970345678910111213141516171819202122[[#This Row],[PEMBULATAN]]*O108</f>
        <v>80069.440000000002</v>
      </c>
    </row>
    <row r="109" spans="1:16" ht="26.25" customHeight="1" x14ac:dyDescent="0.2">
      <c r="A109" s="13"/>
      <c r="B109" s="73"/>
      <c r="C109" s="71" t="s">
        <v>4073</v>
      </c>
      <c r="D109" s="76" t="s">
        <v>56</v>
      </c>
      <c r="E109" s="12">
        <v>44530</v>
      </c>
      <c r="F109" s="74" t="s">
        <v>58</v>
      </c>
      <c r="G109" s="12">
        <v>44534</v>
      </c>
      <c r="H109" s="75" t="s">
        <v>3965</v>
      </c>
      <c r="I109" s="15">
        <v>96</v>
      </c>
      <c r="J109" s="15">
        <v>62</v>
      </c>
      <c r="K109" s="15">
        <v>28</v>
      </c>
      <c r="L109" s="15">
        <v>34</v>
      </c>
      <c r="M109" s="79">
        <v>41.664000000000001</v>
      </c>
      <c r="N109" s="94">
        <v>41.664000000000001</v>
      </c>
      <c r="O109" s="63">
        <v>2530</v>
      </c>
      <c r="P109" s="64">
        <f>Table22457891011234567891011121314151617181920212223242526272829303132333438244454647484950515253626364656667686970345678910111213141516171819202122[[#This Row],[PEMBULATAN]]*O109</f>
        <v>105409.92</v>
      </c>
    </row>
    <row r="110" spans="1:16" ht="26.25" customHeight="1" x14ac:dyDescent="0.2">
      <c r="A110" s="13"/>
      <c r="B110" s="73"/>
      <c r="C110" s="71" t="s">
        <v>4074</v>
      </c>
      <c r="D110" s="76" t="s">
        <v>56</v>
      </c>
      <c r="E110" s="12">
        <v>44530</v>
      </c>
      <c r="F110" s="74" t="s">
        <v>58</v>
      </c>
      <c r="G110" s="12">
        <v>44534</v>
      </c>
      <c r="H110" s="75" t="s">
        <v>3965</v>
      </c>
      <c r="I110" s="15">
        <v>106</v>
      </c>
      <c r="J110" s="15">
        <v>47</v>
      </c>
      <c r="K110" s="15">
        <v>17</v>
      </c>
      <c r="L110" s="15">
        <v>7</v>
      </c>
      <c r="M110" s="79">
        <v>21.173500000000001</v>
      </c>
      <c r="N110" s="94">
        <v>21.173500000000001</v>
      </c>
      <c r="O110" s="63">
        <v>2530</v>
      </c>
      <c r="P110" s="64">
        <f>Table22457891011234567891011121314151617181920212223242526272829303132333438244454647484950515253626364656667686970345678910111213141516171819202122[[#This Row],[PEMBULATAN]]*O110</f>
        <v>53568.955000000002</v>
      </c>
    </row>
    <row r="111" spans="1:16" ht="26.25" customHeight="1" x14ac:dyDescent="0.2">
      <c r="A111" s="13"/>
      <c r="B111" s="73"/>
      <c r="C111" s="71" t="s">
        <v>4075</v>
      </c>
      <c r="D111" s="76" t="s">
        <v>56</v>
      </c>
      <c r="E111" s="12">
        <v>44530</v>
      </c>
      <c r="F111" s="74" t="s">
        <v>58</v>
      </c>
      <c r="G111" s="12">
        <v>44534</v>
      </c>
      <c r="H111" s="75" t="s">
        <v>3965</v>
      </c>
      <c r="I111" s="15">
        <v>95</v>
      </c>
      <c r="J111" s="15">
        <v>94</v>
      </c>
      <c r="K111" s="15">
        <v>60</v>
      </c>
      <c r="L111" s="15">
        <v>25</v>
      </c>
      <c r="M111" s="79">
        <v>133.94999999999999</v>
      </c>
      <c r="N111" s="94">
        <v>133.94999999999999</v>
      </c>
      <c r="O111" s="63">
        <v>2530</v>
      </c>
      <c r="P111" s="64">
        <f>Table22457891011234567891011121314151617181920212223242526272829303132333438244454647484950515253626364656667686970345678910111213141516171819202122[[#This Row],[PEMBULATAN]]*O111</f>
        <v>338893.5</v>
      </c>
    </row>
    <row r="112" spans="1:16" ht="26.25" customHeight="1" x14ac:dyDescent="0.2">
      <c r="A112" s="13"/>
      <c r="B112" s="73"/>
      <c r="C112" s="71" t="s">
        <v>4076</v>
      </c>
      <c r="D112" s="76" t="s">
        <v>56</v>
      </c>
      <c r="E112" s="12">
        <v>44530</v>
      </c>
      <c r="F112" s="74" t="s">
        <v>58</v>
      </c>
      <c r="G112" s="12">
        <v>44534</v>
      </c>
      <c r="H112" s="75" t="s">
        <v>3965</v>
      </c>
      <c r="I112" s="15">
        <v>75</v>
      </c>
      <c r="J112" s="15">
        <v>70</v>
      </c>
      <c r="K112" s="15">
        <v>20</v>
      </c>
      <c r="L112" s="15">
        <v>10</v>
      </c>
      <c r="M112" s="79">
        <v>26.25</v>
      </c>
      <c r="N112" s="94">
        <v>26.25</v>
      </c>
      <c r="O112" s="63">
        <v>2530</v>
      </c>
      <c r="P112" s="64">
        <f>Table22457891011234567891011121314151617181920212223242526272829303132333438244454647484950515253626364656667686970345678910111213141516171819202122[[#This Row],[PEMBULATAN]]*O112</f>
        <v>66412.5</v>
      </c>
    </row>
    <row r="113" spans="1:16" ht="26.25" customHeight="1" x14ac:dyDescent="0.2">
      <c r="A113" s="13"/>
      <c r="B113" s="73"/>
      <c r="C113" s="71" t="s">
        <v>4077</v>
      </c>
      <c r="D113" s="76" t="s">
        <v>56</v>
      </c>
      <c r="E113" s="12">
        <v>44530</v>
      </c>
      <c r="F113" s="74" t="s">
        <v>58</v>
      </c>
      <c r="G113" s="12">
        <v>44534</v>
      </c>
      <c r="H113" s="75" t="s">
        <v>3965</v>
      </c>
      <c r="I113" s="15">
        <v>60</v>
      </c>
      <c r="J113" s="15">
        <v>60</v>
      </c>
      <c r="K113" s="15">
        <v>18</v>
      </c>
      <c r="L113" s="15">
        <v>5</v>
      </c>
      <c r="M113" s="79">
        <v>16.2</v>
      </c>
      <c r="N113" s="94">
        <v>16.2</v>
      </c>
      <c r="O113" s="63">
        <v>2530</v>
      </c>
      <c r="P113" s="64">
        <f>Table22457891011234567891011121314151617181920212223242526272829303132333438244454647484950515253626364656667686970345678910111213141516171819202122[[#This Row],[PEMBULATAN]]*O113</f>
        <v>40986</v>
      </c>
    </row>
    <row r="114" spans="1:16" ht="26.25" customHeight="1" x14ac:dyDescent="0.2">
      <c r="A114" s="13"/>
      <c r="B114" s="73"/>
      <c r="C114" s="71" t="s">
        <v>4078</v>
      </c>
      <c r="D114" s="76" t="s">
        <v>56</v>
      </c>
      <c r="E114" s="12">
        <v>44530</v>
      </c>
      <c r="F114" s="74" t="s">
        <v>58</v>
      </c>
      <c r="G114" s="12">
        <v>44534</v>
      </c>
      <c r="H114" s="75" t="s">
        <v>3965</v>
      </c>
      <c r="I114" s="15">
        <v>74</v>
      </c>
      <c r="J114" s="15">
        <v>70</v>
      </c>
      <c r="K114" s="15">
        <v>27</v>
      </c>
      <c r="L114" s="15">
        <v>9</v>
      </c>
      <c r="M114" s="79">
        <v>34.965000000000003</v>
      </c>
      <c r="N114" s="94">
        <v>34.965000000000003</v>
      </c>
      <c r="O114" s="63">
        <v>2530</v>
      </c>
      <c r="P114" s="64">
        <f>Table22457891011234567891011121314151617181920212223242526272829303132333438244454647484950515253626364656667686970345678910111213141516171819202122[[#This Row],[PEMBULATAN]]*O114</f>
        <v>88461.450000000012</v>
      </c>
    </row>
    <row r="115" spans="1:16" ht="26.25" customHeight="1" x14ac:dyDescent="0.2">
      <c r="A115" s="13"/>
      <c r="B115" s="73"/>
      <c r="C115" s="71" t="s">
        <v>4079</v>
      </c>
      <c r="D115" s="76" t="s">
        <v>56</v>
      </c>
      <c r="E115" s="12">
        <v>44530</v>
      </c>
      <c r="F115" s="74" t="s">
        <v>58</v>
      </c>
      <c r="G115" s="12">
        <v>44534</v>
      </c>
      <c r="H115" s="75" t="s">
        <v>3965</v>
      </c>
      <c r="I115" s="15">
        <v>77</v>
      </c>
      <c r="J115" s="15">
        <v>57</v>
      </c>
      <c r="K115" s="15">
        <v>32</v>
      </c>
      <c r="L115" s="15">
        <v>8</v>
      </c>
      <c r="M115" s="79">
        <v>35.112000000000002</v>
      </c>
      <c r="N115" s="94">
        <v>35.112000000000002</v>
      </c>
      <c r="O115" s="63">
        <v>2530</v>
      </c>
      <c r="P115" s="64">
        <f>Table22457891011234567891011121314151617181920212223242526272829303132333438244454647484950515253626364656667686970345678910111213141516171819202122[[#This Row],[PEMBULATAN]]*O115</f>
        <v>88833.36</v>
      </c>
    </row>
    <row r="116" spans="1:16" ht="26.25" customHeight="1" x14ac:dyDescent="0.2">
      <c r="A116" s="13"/>
      <c r="B116" s="73"/>
      <c r="C116" s="71" t="s">
        <v>4080</v>
      </c>
      <c r="D116" s="76" t="s">
        <v>56</v>
      </c>
      <c r="E116" s="12">
        <v>44530</v>
      </c>
      <c r="F116" s="74" t="s">
        <v>58</v>
      </c>
      <c r="G116" s="12">
        <v>44534</v>
      </c>
      <c r="H116" s="75" t="s">
        <v>3965</v>
      </c>
      <c r="I116" s="15">
        <v>88</v>
      </c>
      <c r="J116" s="15">
        <v>48</v>
      </c>
      <c r="K116" s="15">
        <v>30</v>
      </c>
      <c r="L116" s="15">
        <v>22</v>
      </c>
      <c r="M116" s="79">
        <v>31.68</v>
      </c>
      <c r="N116" s="94">
        <v>31.68</v>
      </c>
      <c r="O116" s="63">
        <v>2530</v>
      </c>
      <c r="P116" s="64">
        <f>Table22457891011234567891011121314151617181920212223242526272829303132333438244454647484950515253626364656667686970345678910111213141516171819202122[[#This Row],[PEMBULATAN]]*O116</f>
        <v>80150.399999999994</v>
      </c>
    </row>
    <row r="117" spans="1:16" ht="26.25" customHeight="1" x14ac:dyDescent="0.2">
      <c r="A117" s="13"/>
      <c r="B117" s="73"/>
      <c r="C117" s="71" t="s">
        <v>4081</v>
      </c>
      <c r="D117" s="76" t="s">
        <v>56</v>
      </c>
      <c r="E117" s="12">
        <v>44530</v>
      </c>
      <c r="F117" s="74" t="s">
        <v>58</v>
      </c>
      <c r="G117" s="12">
        <v>44534</v>
      </c>
      <c r="H117" s="75" t="s">
        <v>3965</v>
      </c>
      <c r="I117" s="15">
        <v>97</v>
      </c>
      <c r="J117" s="15">
        <v>67</v>
      </c>
      <c r="K117" s="15">
        <v>37</v>
      </c>
      <c r="L117" s="15">
        <v>22</v>
      </c>
      <c r="M117" s="79">
        <v>60.115749999999998</v>
      </c>
      <c r="N117" s="94">
        <v>60.115749999999998</v>
      </c>
      <c r="O117" s="63">
        <v>2530</v>
      </c>
      <c r="P117" s="64">
        <f>Table22457891011234567891011121314151617181920212223242526272829303132333438244454647484950515253626364656667686970345678910111213141516171819202122[[#This Row],[PEMBULATAN]]*O117</f>
        <v>152092.8475</v>
      </c>
    </row>
    <row r="118" spans="1:16" ht="26.25" customHeight="1" x14ac:dyDescent="0.2">
      <c r="A118" s="13"/>
      <c r="B118" s="73"/>
      <c r="C118" s="71" t="s">
        <v>4082</v>
      </c>
      <c r="D118" s="76" t="s">
        <v>56</v>
      </c>
      <c r="E118" s="12">
        <v>44530</v>
      </c>
      <c r="F118" s="74" t="s">
        <v>58</v>
      </c>
      <c r="G118" s="12">
        <v>44534</v>
      </c>
      <c r="H118" s="75" t="s">
        <v>3965</v>
      </c>
      <c r="I118" s="15">
        <v>74</v>
      </c>
      <c r="J118" s="15">
        <v>54</v>
      </c>
      <c r="K118" s="15">
        <v>21</v>
      </c>
      <c r="L118" s="15">
        <v>6</v>
      </c>
      <c r="M118" s="79">
        <v>20.978999999999999</v>
      </c>
      <c r="N118" s="94">
        <v>20.978999999999999</v>
      </c>
      <c r="O118" s="63">
        <v>2530</v>
      </c>
      <c r="P118" s="64">
        <f>Table22457891011234567891011121314151617181920212223242526272829303132333438244454647484950515253626364656667686970345678910111213141516171819202122[[#This Row],[PEMBULATAN]]*O118</f>
        <v>53076.869999999995</v>
      </c>
    </row>
    <row r="119" spans="1:16" ht="26.25" customHeight="1" x14ac:dyDescent="0.2">
      <c r="A119" s="13"/>
      <c r="B119" s="73"/>
      <c r="C119" s="71" t="s">
        <v>4083</v>
      </c>
      <c r="D119" s="76" t="s">
        <v>56</v>
      </c>
      <c r="E119" s="12">
        <v>44530</v>
      </c>
      <c r="F119" s="74" t="s">
        <v>58</v>
      </c>
      <c r="G119" s="12">
        <v>44534</v>
      </c>
      <c r="H119" s="75" t="s">
        <v>3965</v>
      </c>
      <c r="I119" s="15">
        <v>96</v>
      </c>
      <c r="J119" s="15">
        <v>57</v>
      </c>
      <c r="K119" s="15">
        <v>34</v>
      </c>
      <c r="L119" s="15">
        <v>29</v>
      </c>
      <c r="M119" s="79">
        <v>46.512</v>
      </c>
      <c r="N119" s="94">
        <v>46.512</v>
      </c>
      <c r="O119" s="63">
        <v>2530</v>
      </c>
      <c r="P119" s="64">
        <f>Table22457891011234567891011121314151617181920212223242526272829303132333438244454647484950515253626364656667686970345678910111213141516171819202122[[#This Row],[PEMBULATAN]]*O119</f>
        <v>117675.36</v>
      </c>
    </row>
    <row r="120" spans="1:16" ht="26.25" customHeight="1" x14ac:dyDescent="0.2">
      <c r="A120" s="13"/>
      <c r="B120" s="73"/>
      <c r="C120" s="71" t="s">
        <v>4084</v>
      </c>
      <c r="D120" s="76" t="s">
        <v>56</v>
      </c>
      <c r="E120" s="12">
        <v>44530</v>
      </c>
      <c r="F120" s="74" t="s">
        <v>58</v>
      </c>
      <c r="G120" s="12">
        <v>44534</v>
      </c>
      <c r="H120" s="75" t="s">
        <v>3965</v>
      </c>
      <c r="I120" s="15">
        <v>90</v>
      </c>
      <c r="J120" s="15">
        <v>60</v>
      </c>
      <c r="K120" s="15">
        <v>30</v>
      </c>
      <c r="L120" s="15">
        <v>17</v>
      </c>
      <c r="M120" s="79">
        <v>40.5</v>
      </c>
      <c r="N120" s="94">
        <v>42</v>
      </c>
      <c r="O120" s="63">
        <v>2530</v>
      </c>
      <c r="P120" s="64">
        <f>Table22457891011234567891011121314151617181920212223242526272829303132333438244454647484950515253626364656667686970345678910111213141516171819202122[[#This Row],[PEMBULATAN]]*O120</f>
        <v>106260</v>
      </c>
    </row>
    <row r="121" spans="1:16" ht="26.25" customHeight="1" x14ac:dyDescent="0.2">
      <c r="A121" s="13"/>
      <c r="B121" s="73"/>
      <c r="C121" s="71" t="s">
        <v>4085</v>
      </c>
      <c r="D121" s="76" t="s">
        <v>56</v>
      </c>
      <c r="E121" s="12">
        <v>44530</v>
      </c>
      <c r="F121" s="74" t="s">
        <v>58</v>
      </c>
      <c r="G121" s="12">
        <v>44534</v>
      </c>
      <c r="H121" s="75" t="s">
        <v>3965</v>
      </c>
      <c r="I121" s="15">
        <v>90</v>
      </c>
      <c r="J121" s="15">
        <v>60</v>
      </c>
      <c r="K121" s="15">
        <v>25</v>
      </c>
      <c r="L121" s="15">
        <v>8</v>
      </c>
      <c r="M121" s="79">
        <v>33.75</v>
      </c>
      <c r="N121" s="94">
        <v>33.75</v>
      </c>
      <c r="O121" s="63">
        <v>2530</v>
      </c>
      <c r="P121" s="64">
        <f>Table22457891011234567891011121314151617181920212223242526272829303132333438244454647484950515253626364656667686970345678910111213141516171819202122[[#This Row],[PEMBULATAN]]*O121</f>
        <v>85387.5</v>
      </c>
    </row>
    <row r="122" spans="1:16" ht="26.25" customHeight="1" x14ac:dyDescent="0.2">
      <c r="A122" s="13"/>
      <c r="B122" s="73"/>
      <c r="C122" s="71" t="s">
        <v>4086</v>
      </c>
      <c r="D122" s="76" t="s">
        <v>56</v>
      </c>
      <c r="E122" s="12">
        <v>44530</v>
      </c>
      <c r="F122" s="74" t="s">
        <v>58</v>
      </c>
      <c r="G122" s="12">
        <v>44534</v>
      </c>
      <c r="H122" s="75" t="s">
        <v>3965</v>
      </c>
      <c r="I122" s="15">
        <v>45</v>
      </c>
      <c r="J122" s="15">
        <v>45</v>
      </c>
      <c r="K122" s="15">
        <v>21</v>
      </c>
      <c r="L122" s="15">
        <v>1</v>
      </c>
      <c r="M122" s="79">
        <v>10.63125</v>
      </c>
      <c r="N122" s="94">
        <v>10.63125</v>
      </c>
      <c r="O122" s="63">
        <v>2530</v>
      </c>
      <c r="P122" s="64">
        <f>Table22457891011234567891011121314151617181920212223242526272829303132333438244454647484950515253626364656667686970345678910111213141516171819202122[[#This Row],[PEMBULATAN]]*O122</f>
        <v>26897.0625</v>
      </c>
    </row>
    <row r="123" spans="1:16" ht="26.25" customHeight="1" x14ac:dyDescent="0.2">
      <c r="A123" s="13"/>
      <c r="B123" s="73"/>
      <c r="C123" s="71" t="s">
        <v>4087</v>
      </c>
      <c r="D123" s="76" t="s">
        <v>56</v>
      </c>
      <c r="E123" s="12">
        <v>44530</v>
      </c>
      <c r="F123" s="74" t="s">
        <v>58</v>
      </c>
      <c r="G123" s="12">
        <v>44534</v>
      </c>
      <c r="H123" s="75" t="s">
        <v>3965</v>
      </c>
      <c r="I123" s="15">
        <v>48</v>
      </c>
      <c r="J123" s="15">
        <v>40</v>
      </c>
      <c r="K123" s="15">
        <v>24</v>
      </c>
      <c r="L123" s="15">
        <v>7</v>
      </c>
      <c r="M123" s="79">
        <v>11.52</v>
      </c>
      <c r="N123" s="94">
        <v>11.52</v>
      </c>
      <c r="O123" s="63">
        <v>2530</v>
      </c>
      <c r="P123" s="64">
        <f>Table22457891011234567891011121314151617181920212223242526272829303132333438244454647484950515253626364656667686970345678910111213141516171819202122[[#This Row],[PEMBULATAN]]*O123</f>
        <v>29145.599999999999</v>
      </c>
    </row>
    <row r="124" spans="1:16" ht="26.25" customHeight="1" x14ac:dyDescent="0.2">
      <c r="A124" s="13"/>
      <c r="B124" s="73"/>
      <c r="C124" s="71" t="s">
        <v>4088</v>
      </c>
      <c r="D124" s="76" t="s">
        <v>56</v>
      </c>
      <c r="E124" s="12">
        <v>44530</v>
      </c>
      <c r="F124" s="74" t="s">
        <v>58</v>
      </c>
      <c r="G124" s="12">
        <v>44534</v>
      </c>
      <c r="H124" s="75" t="s">
        <v>3965</v>
      </c>
      <c r="I124" s="15">
        <v>62</v>
      </c>
      <c r="J124" s="15">
        <v>44</v>
      </c>
      <c r="K124" s="15">
        <v>17</v>
      </c>
      <c r="L124" s="15">
        <v>8</v>
      </c>
      <c r="M124" s="79">
        <v>11.593999999999999</v>
      </c>
      <c r="N124" s="94">
        <v>11.593999999999999</v>
      </c>
      <c r="O124" s="63">
        <v>2530</v>
      </c>
      <c r="P124" s="64">
        <f>Table22457891011234567891011121314151617181920212223242526272829303132333438244454647484950515253626364656667686970345678910111213141516171819202122[[#This Row],[PEMBULATAN]]*O124</f>
        <v>29332.82</v>
      </c>
    </row>
    <row r="125" spans="1:16" ht="26.25" customHeight="1" x14ac:dyDescent="0.2">
      <c r="A125" s="13"/>
      <c r="B125" s="73"/>
      <c r="C125" s="71" t="s">
        <v>4089</v>
      </c>
      <c r="D125" s="76" t="s">
        <v>56</v>
      </c>
      <c r="E125" s="12">
        <v>44530</v>
      </c>
      <c r="F125" s="74" t="s">
        <v>58</v>
      </c>
      <c r="G125" s="12">
        <v>44534</v>
      </c>
      <c r="H125" s="75" t="s">
        <v>3965</v>
      </c>
      <c r="I125" s="15">
        <v>50</v>
      </c>
      <c r="J125" s="15">
        <v>40</v>
      </c>
      <c r="K125" s="15">
        <v>10</v>
      </c>
      <c r="L125" s="15">
        <v>2</v>
      </c>
      <c r="M125" s="79">
        <v>5</v>
      </c>
      <c r="N125" s="94">
        <v>5</v>
      </c>
      <c r="O125" s="63">
        <v>2530</v>
      </c>
      <c r="P125" s="64">
        <f>Table22457891011234567891011121314151617181920212223242526272829303132333438244454647484950515253626364656667686970345678910111213141516171819202122[[#This Row],[PEMBULATAN]]*O125</f>
        <v>12650</v>
      </c>
    </row>
    <row r="126" spans="1:16" ht="26.25" customHeight="1" x14ac:dyDescent="0.2">
      <c r="A126" s="13"/>
      <c r="B126" s="73"/>
      <c r="C126" s="71" t="s">
        <v>4090</v>
      </c>
      <c r="D126" s="76" t="s">
        <v>56</v>
      </c>
      <c r="E126" s="12">
        <v>44530</v>
      </c>
      <c r="F126" s="74" t="s">
        <v>58</v>
      </c>
      <c r="G126" s="12">
        <v>44534</v>
      </c>
      <c r="H126" s="75" t="s">
        <v>3965</v>
      </c>
      <c r="I126" s="15">
        <v>60</v>
      </c>
      <c r="J126" s="15">
        <v>37</v>
      </c>
      <c r="K126" s="15">
        <v>17</v>
      </c>
      <c r="L126" s="15">
        <v>3</v>
      </c>
      <c r="M126" s="79">
        <v>9.4350000000000005</v>
      </c>
      <c r="N126" s="94">
        <v>10</v>
      </c>
      <c r="O126" s="63">
        <v>2530</v>
      </c>
      <c r="P126" s="64">
        <f>Table22457891011234567891011121314151617181920212223242526272829303132333438244454647484950515253626364656667686970345678910111213141516171819202122[[#This Row],[PEMBULATAN]]*O126</f>
        <v>25300</v>
      </c>
    </row>
    <row r="127" spans="1:16" ht="26.25" customHeight="1" x14ac:dyDescent="0.2">
      <c r="A127" s="13"/>
      <c r="B127" s="73"/>
      <c r="C127" s="71" t="s">
        <v>4091</v>
      </c>
      <c r="D127" s="76" t="s">
        <v>56</v>
      </c>
      <c r="E127" s="12">
        <v>44530</v>
      </c>
      <c r="F127" s="74" t="s">
        <v>58</v>
      </c>
      <c r="G127" s="12">
        <v>44534</v>
      </c>
      <c r="H127" s="75" t="s">
        <v>3965</v>
      </c>
      <c r="I127" s="15">
        <v>60</v>
      </c>
      <c r="J127" s="15">
        <v>38</v>
      </c>
      <c r="K127" s="15">
        <v>16</v>
      </c>
      <c r="L127" s="15">
        <v>4</v>
      </c>
      <c r="M127" s="79">
        <v>9.1199999999999992</v>
      </c>
      <c r="N127" s="94">
        <v>9.1199999999999992</v>
      </c>
      <c r="O127" s="63">
        <v>2530</v>
      </c>
      <c r="P127" s="64">
        <f>Table22457891011234567891011121314151617181920212223242526272829303132333438244454647484950515253626364656667686970345678910111213141516171819202122[[#This Row],[PEMBULATAN]]*O127</f>
        <v>23073.599999999999</v>
      </c>
    </row>
    <row r="128" spans="1:16" ht="26.25" customHeight="1" x14ac:dyDescent="0.2">
      <c r="A128" s="13"/>
      <c r="B128" s="73"/>
      <c r="C128" s="71" t="s">
        <v>4092</v>
      </c>
      <c r="D128" s="76" t="s">
        <v>56</v>
      </c>
      <c r="E128" s="12">
        <v>44530</v>
      </c>
      <c r="F128" s="74" t="s">
        <v>58</v>
      </c>
      <c r="G128" s="12">
        <v>44534</v>
      </c>
      <c r="H128" s="75" t="s">
        <v>3965</v>
      </c>
      <c r="I128" s="15">
        <v>50</v>
      </c>
      <c r="J128" s="15">
        <v>38</v>
      </c>
      <c r="K128" s="15">
        <v>17</v>
      </c>
      <c r="L128" s="15">
        <v>2</v>
      </c>
      <c r="M128" s="79">
        <v>8.0749999999999993</v>
      </c>
      <c r="N128" s="94">
        <v>8.0749999999999993</v>
      </c>
      <c r="O128" s="63">
        <v>2530</v>
      </c>
      <c r="P128" s="64">
        <f>Table22457891011234567891011121314151617181920212223242526272829303132333438244454647484950515253626364656667686970345678910111213141516171819202122[[#This Row],[PEMBULATAN]]*O128</f>
        <v>20429.75</v>
      </c>
    </row>
    <row r="129" spans="1:16" ht="26.25" customHeight="1" x14ac:dyDescent="0.2">
      <c r="A129" s="13"/>
      <c r="B129" s="73"/>
      <c r="C129" s="71" t="s">
        <v>4093</v>
      </c>
      <c r="D129" s="76" t="s">
        <v>56</v>
      </c>
      <c r="E129" s="12">
        <v>44530</v>
      </c>
      <c r="F129" s="74" t="s">
        <v>58</v>
      </c>
      <c r="G129" s="12">
        <v>44534</v>
      </c>
      <c r="H129" s="75" t="s">
        <v>3965</v>
      </c>
      <c r="I129" s="15">
        <v>84</v>
      </c>
      <c r="J129" s="15">
        <v>44</v>
      </c>
      <c r="K129" s="15">
        <v>34</v>
      </c>
      <c r="L129" s="15">
        <v>8</v>
      </c>
      <c r="M129" s="79">
        <v>31.416</v>
      </c>
      <c r="N129" s="94">
        <v>32</v>
      </c>
      <c r="O129" s="63">
        <v>2530</v>
      </c>
      <c r="P129" s="64">
        <f>Table22457891011234567891011121314151617181920212223242526272829303132333438244454647484950515253626364656667686970345678910111213141516171819202122[[#This Row],[PEMBULATAN]]*O129</f>
        <v>80960</v>
      </c>
    </row>
    <row r="130" spans="1:16" ht="26.25" customHeight="1" x14ac:dyDescent="0.2">
      <c r="A130" s="13"/>
      <c r="B130" s="73"/>
      <c r="C130" s="71" t="s">
        <v>4094</v>
      </c>
      <c r="D130" s="76" t="s">
        <v>56</v>
      </c>
      <c r="E130" s="12">
        <v>44530</v>
      </c>
      <c r="F130" s="74" t="s">
        <v>58</v>
      </c>
      <c r="G130" s="12">
        <v>44534</v>
      </c>
      <c r="H130" s="75" t="s">
        <v>3965</v>
      </c>
      <c r="I130" s="15">
        <v>62</v>
      </c>
      <c r="J130" s="15">
        <v>50</v>
      </c>
      <c r="K130" s="15">
        <v>20</v>
      </c>
      <c r="L130" s="15">
        <v>5</v>
      </c>
      <c r="M130" s="79">
        <v>15.5</v>
      </c>
      <c r="N130" s="94">
        <v>17</v>
      </c>
      <c r="O130" s="63">
        <v>2530</v>
      </c>
      <c r="P130" s="64">
        <f>Table22457891011234567891011121314151617181920212223242526272829303132333438244454647484950515253626364656667686970345678910111213141516171819202122[[#This Row],[PEMBULATAN]]*O130</f>
        <v>43010</v>
      </c>
    </row>
    <row r="131" spans="1:16" ht="26.25" customHeight="1" x14ac:dyDescent="0.2">
      <c r="A131" s="13"/>
      <c r="B131" s="73"/>
      <c r="C131" s="71" t="s">
        <v>4095</v>
      </c>
      <c r="D131" s="76" t="s">
        <v>56</v>
      </c>
      <c r="E131" s="12">
        <v>44530</v>
      </c>
      <c r="F131" s="74" t="s">
        <v>58</v>
      </c>
      <c r="G131" s="12">
        <v>44534</v>
      </c>
      <c r="H131" s="75" t="s">
        <v>3965</v>
      </c>
      <c r="I131" s="15">
        <v>87</v>
      </c>
      <c r="J131" s="15">
        <v>65</v>
      </c>
      <c r="K131" s="15">
        <v>32</v>
      </c>
      <c r="L131" s="15">
        <v>7</v>
      </c>
      <c r="M131" s="79">
        <v>45.24</v>
      </c>
      <c r="N131" s="94">
        <v>45.24</v>
      </c>
      <c r="O131" s="63">
        <v>2530</v>
      </c>
      <c r="P131" s="64">
        <f>Table22457891011234567891011121314151617181920212223242526272829303132333438244454647484950515253626364656667686970345678910111213141516171819202122[[#This Row],[PEMBULATAN]]*O131</f>
        <v>114457.20000000001</v>
      </c>
    </row>
    <row r="132" spans="1:16" ht="26.25" customHeight="1" x14ac:dyDescent="0.2">
      <c r="A132" s="13"/>
      <c r="B132" s="73"/>
      <c r="C132" s="71" t="s">
        <v>4096</v>
      </c>
      <c r="D132" s="76" t="s">
        <v>56</v>
      </c>
      <c r="E132" s="12">
        <v>44530</v>
      </c>
      <c r="F132" s="74" t="s">
        <v>58</v>
      </c>
      <c r="G132" s="12">
        <v>44534</v>
      </c>
      <c r="H132" s="75" t="s">
        <v>3965</v>
      </c>
      <c r="I132" s="15">
        <v>76</v>
      </c>
      <c r="J132" s="15">
        <v>45</v>
      </c>
      <c r="K132" s="15">
        <v>35</v>
      </c>
      <c r="L132" s="15">
        <v>7</v>
      </c>
      <c r="M132" s="79">
        <v>29.925000000000001</v>
      </c>
      <c r="N132" s="94">
        <v>29.925000000000001</v>
      </c>
      <c r="O132" s="63">
        <v>2530</v>
      </c>
      <c r="P132" s="64">
        <f>Table22457891011234567891011121314151617181920212223242526272829303132333438244454647484950515253626364656667686970345678910111213141516171819202122[[#This Row],[PEMBULATAN]]*O132</f>
        <v>75710.25</v>
      </c>
    </row>
    <row r="133" spans="1:16" ht="26.25" customHeight="1" x14ac:dyDescent="0.2">
      <c r="A133" s="13"/>
      <c r="B133" s="73"/>
      <c r="C133" s="71" t="s">
        <v>4097</v>
      </c>
      <c r="D133" s="76" t="s">
        <v>56</v>
      </c>
      <c r="E133" s="12">
        <v>44530</v>
      </c>
      <c r="F133" s="74" t="s">
        <v>58</v>
      </c>
      <c r="G133" s="12">
        <v>44534</v>
      </c>
      <c r="H133" s="75" t="s">
        <v>3965</v>
      </c>
      <c r="I133" s="15">
        <v>72</v>
      </c>
      <c r="J133" s="15">
        <v>60</v>
      </c>
      <c r="K133" s="15">
        <v>27</v>
      </c>
      <c r="L133" s="15">
        <v>13</v>
      </c>
      <c r="M133" s="79">
        <v>29.16</v>
      </c>
      <c r="N133" s="94">
        <v>29.16</v>
      </c>
      <c r="O133" s="63">
        <v>2530</v>
      </c>
      <c r="P133" s="64">
        <f>Table22457891011234567891011121314151617181920212223242526272829303132333438244454647484950515253626364656667686970345678910111213141516171819202122[[#This Row],[PEMBULATAN]]*O133</f>
        <v>73774.8</v>
      </c>
    </row>
    <row r="134" spans="1:16" ht="26.25" customHeight="1" x14ac:dyDescent="0.2">
      <c r="A134" s="13"/>
      <c r="B134" s="73"/>
      <c r="C134" s="71" t="s">
        <v>4098</v>
      </c>
      <c r="D134" s="76" t="s">
        <v>56</v>
      </c>
      <c r="E134" s="12">
        <v>44530</v>
      </c>
      <c r="F134" s="74" t="s">
        <v>58</v>
      </c>
      <c r="G134" s="12">
        <v>44534</v>
      </c>
      <c r="H134" s="75" t="s">
        <v>3965</v>
      </c>
      <c r="I134" s="15">
        <v>97</v>
      </c>
      <c r="J134" s="15">
        <v>50</v>
      </c>
      <c r="K134" s="15">
        <v>29</v>
      </c>
      <c r="L134" s="15">
        <v>6</v>
      </c>
      <c r="M134" s="79">
        <v>35.162500000000001</v>
      </c>
      <c r="N134" s="94">
        <v>35.162500000000001</v>
      </c>
      <c r="O134" s="63">
        <v>2530</v>
      </c>
      <c r="P134" s="64">
        <f>Table22457891011234567891011121314151617181920212223242526272829303132333438244454647484950515253626364656667686970345678910111213141516171819202122[[#This Row],[PEMBULATAN]]*O134</f>
        <v>88961.125</v>
      </c>
    </row>
    <row r="135" spans="1:16" ht="26.25" customHeight="1" x14ac:dyDescent="0.2">
      <c r="A135" s="13"/>
      <c r="B135" s="73"/>
      <c r="C135" s="71" t="s">
        <v>4099</v>
      </c>
      <c r="D135" s="76" t="s">
        <v>56</v>
      </c>
      <c r="E135" s="12">
        <v>44530</v>
      </c>
      <c r="F135" s="74" t="s">
        <v>58</v>
      </c>
      <c r="G135" s="12">
        <v>44534</v>
      </c>
      <c r="H135" s="75" t="s">
        <v>3965</v>
      </c>
      <c r="I135" s="15">
        <v>96</v>
      </c>
      <c r="J135" s="15">
        <v>47</v>
      </c>
      <c r="K135" s="15">
        <v>25</v>
      </c>
      <c r="L135" s="15">
        <v>9</v>
      </c>
      <c r="M135" s="79">
        <v>28.2</v>
      </c>
      <c r="N135" s="94">
        <v>28.2</v>
      </c>
      <c r="O135" s="63">
        <v>2530</v>
      </c>
      <c r="P135" s="64">
        <f>Table22457891011234567891011121314151617181920212223242526272829303132333438244454647484950515253626364656667686970345678910111213141516171819202122[[#This Row],[PEMBULATAN]]*O135</f>
        <v>71346</v>
      </c>
    </row>
    <row r="136" spans="1:16" ht="26.25" customHeight="1" x14ac:dyDescent="0.2">
      <c r="A136" s="13"/>
      <c r="B136" s="73"/>
      <c r="C136" s="71" t="s">
        <v>4100</v>
      </c>
      <c r="D136" s="76" t="s">
        <v>56</v>
      </c>
      <c r="E136" s="12">
        <v>44530</v>
      </c>
      <c r="F136" s="74" t="s">
        <v>58</v>
      </c>
      <c r="G136" s="12">
        <v>44534</v>
      </c>
      <c r="H136" s="75" t="s">
        <v>3965</v>
      </c>
      <c r="I136" s="15">
        <v>76</v>
      </c>
      <c r="J136" s="15">
        <v>43</v>
      </c>
      <c r="K136" s="15">
        <v>14</v>
      </c>
      <c r="L136" s="15">
        <v>4</v>
      </c>
      <c r="M136" s="79">
        <v>11.438000000000001</v>
      </c>
      <c r="N136" s="94">
        <v>12</v>
      </c>
      <c r="O136" s="63">
        <v>2530</v>
      </c>
      <c r="P136" s="64">
        <f>Table22457891011234567891011121314151617181920212223242526272829303132333438244454647484950515253626364656667686970345678910111213141516171819202122[[#This Row],[PEMBULATAN]]*O136</f>
        <v>30360</v>
      </c>
    </row>
    <row r="137" spans="1:16" ht="26.25" customHeight="1" x14ac:dyDescent="0.2">
      <c r="A137" s="13"/>
      <c r="B137" s="73"/>
      <c r="C137" s="71" t="s">
        <v>4101</v>
      </c>
      <c r="D137" s="76" t="s">
        <v>56</v>
      </c>
      <c r="E137" s="12">
        <v>44530</v>
      </c>
      <c r="F137" s="74" t="s">
        <v>58</v>
      </c>
      <c r="G137" s="12">
        <v>44534</v>
      </c>
      <c r="H137" s="75" t="s">
        <v>3965</v>
      </c>
      <c r="I137" s="15">
        <v>96</v>
      </c>
      <c r="J137" s="15">
        <v>67</v>
      </c>
      <c r="K137" s="15">
        <v>26</v>
      </c>
      <c r="L137" s="15">
        <v>10</v>
      </c>
      <c r="M137" s="79">
        <v>41.808</v>
      </c>
      <c r="N137" s="94">
        <v>41.808</v>
      </c>
      <c r="O137" s="63">
        <v>2530</v>
      </c>
      <c r="P137" s="64">
        <f>Table22457891011234567891011121314151617181920212223242526272829303132333438244454647484950515253626364656667686970345678910111213141516171819202122[[#This Row],[PEMBULATAN]]*O137</f>
        <v>105774.24</v>
      </c>
    </row>
    <row r="138" spans="1:16" ht="26.25" customHeight="1" x14ac:dyDescent="0.2">
      <c r="A138" s="13"/>
      <c r="B138" s="73"/>
      <c r="C138" s="71" t="s">
        <v>4102</v>
      </c>
      <c r="D138" s="76" t="s">
        <v>56</v>
      </c>
      <c r="E138" s="12">
        <v>44530</v>
      </c>
      <c r="F138" s="74" t="s">
        <v>58</v>
      </c>
      <c r="G138" s="12">
        <v>44534</v>
      </c>
      <c r="H138" s="75" t="s">
        <v>3965</v>
      </c>
      <c r="I138" s="15">
        <v>86</v>
      </c>
      <c r="J138" s="15">
        <v>45</v>
      </c>
      <c r="K138" s="15">
        <v>32</v>
      </c>
      <c r="L138" s="15">
        <v>14</v>
      </c>
      <c r="M138" s="79">
        <v>30.96</v>
      </c>
      <c r="N138" s="94">
        <v>30.96</v>
      </c>
      <c r="O138" s="63">
        <v>2530</v>
      </c>
      <c r="P138" s="64">
        <f>Table22457891011234567891011121314151617181920212223242526272829303132333438244454647484950515253626364656667686970345678910111213141516171819202122[[#This Row],[PEMBULATAN]]*O138</f>
        <v>78328.800000000003</v>
      </c>
    </row>
    <row r="139" spans="1:16" ht="26.25" customHeight="1" x14ac:dyDescent="0.2">
      <c r="A139" s="13"/>
      <c r="B139" s="73"/>
      <c r="C139" s="71" t="s">
        <v>4103</v>
      </c>
      <c r="D139" s="76" t="s">
        <v>56</v>
      </c>
      <c r="E139" s="12">
        <v>44530</v>
      </c>
      <c r="F139" s="74" t="s">
        <v>58</v>
      </c>
      <c r="G139" s="12">
        <v>44534</v>
      </c>
      <c r="H139" s="75" t="s">
        <v>3965</v>
      </c>
      <c r="I139" s="15">
        <v>82</v>
      </c>
      <c r="J139" s="15">
        <v>55</v>
      </c>
      <c r="K139" s="15">
        <v>45</v>
      </c>
      <c r="L139" s="15">
        <v>24</v>
      </c>
      <c r="M139" s="79">
        <v>50.737499999999997</v>
      </c>
      <c r="N139" s="94">
        <v>50.737499999999997</v>
      </c>
      <c r="O139" s="63">
        <v>2530</v>
      </c>
      <c r="P139" s="64">
        <f>Table22457891011234567891011121314151617181920212223242526272829303132333438244454647484950515253626364656667686970345678910111213141516171819202122[[#This Row],[PEMBULATAN]]*O139</f>
        <v>128365.875</v>
      </c>
    </row>
    <row r="140" spans="1:16" ht="26.25" customHeight="1" x14ac:dyDescent="0.2">
      <c r="A140" s="13"/>
      <c r="B140" s="73"/>
      <c r="C140" s="71" t="s">
        <v>4104</v>
      </c>
      <c r="D140" s="76" t="s">
        <v>56</v>
      </c>
      <c r="E140" s="12">
        <v>44530</v>
      </c>
      <c r="F140" s="74" t="s">
        <v>58</v>
      </c>
      <c r="G140" s="12">
        <v>44534</v>
      </c>
      <c r="H140" s="75" t="s">
        <v>3965</v>
      </c>
      <c r="I140" s="15">
        <v>87</v>
      </c>
      <c r="J140" s="15">
        <v>70</v>
      </c>
      <c r="K140" s="15">
        <v>20</v>
      </c>
      <c r="L140" s="15">
        <v>12</v>
      </c>
      <c r="M140" s="79">
        <v>30.45</v>
      </c>
      <c r="N140" s="94">
        <v>31</v>
      </c>
      <c r="O140" s="63">
        <v>2530</v>
      </c>
      <c r="P140" s="64">
        <f>Table22457891011234567891011121314151617181920212223242526272829303132333438244454647484950515253626364656667686970345678910111213141516171819202122[[#This Row],[PEMBULATAN]]*O140</f>
        <v>78430</v>
      </c>
    </row>
    <row r="141" spans="1:16" ht="26.25" customHeight="1" x14ac:dyDescent="0.2">
      <c r="A141" s="13"/>
      <c r="B141" s="73"/>
      <c r="C141" s="71" t="s">
        <v>4105</v>
      </c>
      <c r="D141" s="76" t="s">
        <v>56</v>
      </c>
      <c r="E141" s="12">
        <v>44530</v>
      </c>
      <c r="F141" s="74" t="s">
        <v>58</v>
      </c>
      <c r="G141" s="12">
        <v>44534</v>
      </c>
      <c r="H141" s="75" t="s">
        <v>3965</v>
      </c>
      <c r="I141" s="15">
        <v>30</v>
      </c>
      <c r="J141" s="15">
        <v>37</v>
      </c>
      <c r="K141" s="15">
        <v>12</v>
      </c>
      <c r="L141" s="15">
        <v>1</v>
      </c>
      <c r="M141" s="79">
        <v>3.33</v>
      </c>
      <c r="N141" s="94">
        <v>4</v>
      </c>
      <c r="O141" s="63">
        <v>2530</v>
      </c>
      <c r="P141" s="64">
        <f>Table22457891011234567891011121314151617181920212223242526272829303132333438244454647484950515253626364656667686970345678910111213141516171819202122[[#This Row],[PEMBULATAN]]*O141</f>
        <v>10120</v>
      </c>
    </row>
    <row r="142" spans="1:16" ht="26.25" customHeight="1" x14ac:dyDescent="0.2">
      <c r="A142" s="13"/>
      <c r="B142" s="73"/>
      <c r="C142" s="71" t="s">
        <v>4106</v>
      </c>
      <c r="D142" s="76" t="s">
        <v>56</v>
      </c>
      <c r="E142" s="12">
        <v>44530</v>
      </c>
      <c r="F142" s="74" t="s">
        <v>58</v>
      </c>
      <c r="G142" s="12">
        <v>44534</v>
      </c>
      <c r="H142" s="75" t="s">
        <v>3965</v>
      </c>
      <c r="I142" s="15">
        <v>100</v>
      </c>
      <c r="J142" s="15">
        <v>65</v>
      </c>
      <c r="K142" s="15">
        <v>38</v>
      </c>
      <c r="L142" s="15">
        <v>28</v>
      </c>
      <c r="M142" s="79">
        <v>61.75</v>
      </c>
      <c r="N142" s="94">
        <v>61.75</v>
      </c>
      <c r="O142" s="63">
        <v>2530</v>
      </c>
      <c r="P142" s="64">
        <f>Table22457891011234567891011121314151617181920212223242526272829303132333438244454647484950515253626364656667686970345678910111213141516171819202122[[#This Row],[PEMBULATAN]]*O142</f>
        <v>156227.5</v>
      </c>
    </row>
    <row r="143" spans="1:16" ht="26.25" customHeight="1" x14ac:dyDescent="0.2">
      <c r="A143" s="13"/>
      <c r="B143" s="73"/>
      <c r="C143" s="71" t="s">
        <v>4107</v>
      </c>
      <c r="D143" s="76" t="s">
        <v>56</v>
      </c>
      <c r="E143" s="12">
        <v>44530</v>
      </c>
      <c r="F143" s="74" t="s">
        <v>58</v>
      </c>
      <c r="G143" s="12">
        <v>44534</v>
      </c>
      <c r="H143" s="75" t="s">
        <v>3965</v>
      </c>
      <c r="I143" s="15">
        <v>78</v>
      </c>
      <c r="J143" s="15">
        <v>65</v>
      </c>
      <c r="K143" s="15">
        <v>35</v>
      </c>
      <c r="L143" s="15">
        <v>17</v>
      </c>
      <c r="M143" s="79">
        <v>44.362499999999997</v>
      </c>
      <c r="N143" s="94">
        <v>45</v>
      </c>
      <c r="O143" s="63">
        <v>2530</v>
      </c>
      <c r="P143" s="64">
        <f>Table22457891011234567891011121314151617181920212223242526272829303132333438244454647484950515253626364656667686970345678910111213141516171819202122[[#This Row],[PEMBULATAN]]*O143</f>
        <v>113850</v>
      </c>
    </row>
    <row r="144" spans="1:16" ht="26.25" customHeight="1" x14ac:dyDescent="0.2">
      <c r="A144" s="13"/>
      <c r="B144" s="73"/>
      <c r="C144" s="71" t="s">
        <v>4108</v>
      </c>
      <c r="D144" s="76" t="s">
        <v>56</v>
      </c>
      <c r="E144" s="12">
        <v>44530</v>
      </c>
      <c r="F144" s="74" t="s">
        <v>58</v>
      </c>
      <c r="G144" s="12">
        <v>44534</v>
      </c>
      <c r="H144" s="75" t="s">
        <v>3965</v>
      </c>
      <c r="I144" s="15">
        <v>107</v>
      </c>
      <c r="J144" s="15">
        <v>60</v>
      </c>
      <c r="K144" s="15">
        <v>32</v>
      </c>
      <c r="L144" s="15">
        <v>33</v>
      </c>
      <c r="M144" s="79">
        <v>51.36</v>
      </c>
      <c r="N144" s="94">
        <v>52</v>
      </c>
      <c r="O144" s="63">
        <v>2530</v>
      </c>
      <c r="P144" s="64">
        <f>Table22457891011234567891011121314151617181920212223242526272829303132333438244454647484950515253626364656667686970345678910111213141516171819202122[[#This Row],[PEMBULATAN]]*O144</f>
        <v>131560</v>
      </c>
    </row>
    <row r="145" spans="1:16" ht="26.25" customHeight="1" x14ac:dyDescent="0.2">
      <c r="A145" s="13"/>
      <c r="B145" s="73"/>
      <c r="C145" s="71" t="s">
        <v>4109</v>
      </c>
      <c r="D145" s="76" t="s">
        <v>56</v>
      </c>
      <c r="E145" s="12">
        <v>44530</v>
      </c>
      <c r="F145" s="74" t="s">
        <v>58</v>
      </c>
      <c r="G145" s="12">
        <v>44534</v>
      </c>
      <c r="H145" s="75" t="s">
        <v>3965</v>
      </c>
      <c r="I145" s="15">
        <v>68</v>
      </c>
      <c r="J145" s="15">
        <v>57</v>
      </c>
      <c r="K145" s="15">
        <v>35</v>
      </c>
      <c r="L145" s="15">
        <v>21</v>
      </c>
      <c r="M145" s="79">
        <v>33.914999999999999</v>
      </c>
      <c r="N145" s="94">
        <v>33.914999999999999</v>
      </c>
      <c r="O145" s="63">
        <v>2530</v>
      </c>
      <c r="P145" s="64">
        <f>Table22457891011234567891011121314151617181920212223242526272829303132333438244454647484950515253626364656667686970345678910111213141516171819202122[[#This Row],[PEMBULATAN]]*O145</f>
        <v>85804.95</v>
      </c>
    </row>
    <row r="146" spans="1:16" ht="26.25" customHeight="1" x14ac:dyDescent="0.2">
      <c r="A146" s="13"/>
      <c r="B146" s="73"/>
      <c r="C146" s="71" t="s">
        <v>4110</v>
      </c>
      <c r="D146" s="76" t="s">
        <v>56</v>
      </c>
      <c r="E146" s="12">
        <v>44530</v>
      </c>
      <c r="F146" s="74" t="s">
        <v>58</v>
      </c>
      <c r="G146" s="12">
        <v>44534</v>
      </c>
      <c r="H146" s="75" t="s">
        <v>3965</v>
      </c>
      <c r="I146" s="15">
        <v>85</v>
      </c>
      <c r="J146" s="15">
        <v>65</v>
      </c>
      <c r="K146" s="15">
        <v>28</v>
      </c>
      <c r="L146" s="15">
        <v>10</v>
      </c>
      <c r="M146" s="79">
        <v>38.674999999999997</v>
      </c>
      <c r="N146" s="94">
        <v>38.674999999999997</v>
      </c>
      <c r="O146" s="63">
        <v>2530</v>
      </c>
      <c r="P146" s="64">
        <f>Table22457891011234567891011121314151617181920212223242526272829303132333438244454647484950515253626364656667686970345678910111213141516171819202122[[#This Row],[PEMBULATAN]]*O146</f>
        <v>97847.75</v>
      </c>
    </row>
    <row r="147" spans="1:16" ht="26.25" customHeight="1" x14ac:dyDescent="0.2">
      <c r="A147" s="13"/>
      <c r="B147" s="73"/>
      <c r="C147" s="71" t="s">
        <v>4111</v>
      </c>
      <c r="D147" s="76" t="s">
        <v>56</v>
      </c>
      <c r="E147" s="12">
        <v>44530</v>
      </c>
      <c r="F147" s="74" t="s">
        <v>58</v>
      </c>
      <c r="G147" s="12">
        <v>44534</v>
      </c>
      <c r="H147" s="75" t="s">
        <v>3965</v>
      </c>
      <c r="I147" s="15">
        <v>37</v>
      </c>
      <c r="J147" s="15">
        <v>37</v>
      </c>
      <c r="K147" s="15">
        <v>13</v>
      </c>
      <c r="L147" s="15">
        <v>1</v>
      </c>
      <c r="M147" s="79">
        <v>4.4492500000000001</v>
      </c>
      <c r="N147" s="94">
        <v>5</v>
      </c>
      <c r="O147" s="63">
        <v>2530</v>
      </c>
      <c r="P147" s="64">
        <f>Table22457891011234567891011121314151617181920212223242526272829303132333438244454647484950515253626364656667686970345678910111213141516171819202122[[#This Row],[PEMBULATAN]]*O147</f>
        <v>12650</v>
      </c>
    </row>
    <row r="148" spans="1:16" ht="26.25" customHeight="1" x14ac:dyDescent="0.2">
      <c r="A148" s="13"/>
      <c r="B148" s="73"/>
      <c r="C148" s="71" t="s">
        <v>4112</v>
      </c>
      <c r="D148" s="76" t="s">
        <v>56</v>
      </c>
      <c r="E148" s="12">
        <v>44530</v>
      </c>
      <c r="F148" s="74" t="s">
        <v>58</v>
      </c>
      <c r="G148" s="12">
        <v>44534</v>
      </c>
      <c r="H148" s="75" t="s">
        <v>3965</v>
      </c>
      <c r="I148" s="15">
        <v>67</v>
      </c>
      <c r="J148" s="15">
        <v>65</v>
      </c>
      <c r="K148" s="15">
        <v>37</v>
      </c>
      <c r="L148" s="15">
        <v>9</v>
      </c>
      <c r="M148" s="79">
        <v>40.283749999999998</v>
      </c>
      <c r="N148" s="94">
        <v>40.283749999999998</v>
      </c>
      <c r="O148" s="63">
        <v>2530</v>
      </c>
      <c r="P148" s="64">
        <f>Table22457891011234567891011121314151617181920212223242526272829303132333438244454647484950515253626364656667686970345678910111213141516171819202122[[#This Row],[PEMBULATAN]]*O148</f>
        <v>101917.8875</v>
      </c>
    </row>
    <row r="149" spans="1:16" ht="26.25" customHeight="1" x14ac:dyDescent="0.2">
      <c r="A149" s="13"/>
      <c r="B149" s="73"/>
      <c r="C149" s="71" t="s">
        <v>4113</v>
      </c>
      <c r="D149" s="76" t="s">
        <v>56</v>
      </c>
      <c r="E149" s="12">
        <v>44530</v>
      </c>
      <c r="F149" s="74" t="s">
        <v>58</v>
      </c>
      <c r="G149" s="12">
        <v>44534</v>
      </c>
      <c r="H149" s="75" t="s">
        <v>3965</v>
      </c>
      <c r="I149" s="15">
        <v>95</v>
      </c>
      <c r="J149" s="15">
        <v>64</v>
      </c>
      <c r="K149" s="15">
        <v>35</v>
      </c>
      <c r="L149" s="15">
        <v>20</v>
      </c>
      <c r="M149" s="79">
        <v>53.2</v>
      </c>
      <c r="N149" s="94">
        <v>53.2</v>
      </c>
      <c r="O149" s="63">
        <v>2530</v>
      </c>
      <c r="P149" s="64">
        <f>Table22457891011234567891011121314151617181920212223242526272829303132333438244454647484950515253626364656667686970345678910111213141516171819202122[[#This Row],[PEMBULATAN]]*O149</f>
        <v>134596</v>
      </c>
    </row>
    <row r="150" spans="1:16" ht="26.25" customHeight="1" x14ac:dyDescent="0.2">
      <c r="A150" s="13"/>
      <c r="B150" s="73"/>
      <c r="C150" s="71" t="s">
        <v>4114</v>
      </c>
      <c r="D150" s="76" t="s">
        <v>56</v>
      </c>
      <c r="E150" s="12">
        <v>44530</v>
      </c>
      <c r="F150" s="74" t="s">
        <v>58</v>
      </c>
      <c r="G150" s="12">
        <v>44534</v>
      </c>
      <c r="H150" s="75" t="s">
        <v>3965</v>
      </c>
      <c r="I150" s="15">
        <v>62</v>
      </c>
      <c r="J150" s="15">
        <v>60</v>
      </c>
      <c r="K150" s="15">
        <v>30</v>
      </c>
      <c r="L150" s="15">
        <v>5</v>
      </c>
      <c r="M150" s="79">
        <v>27.9</v>
      </c>
      <c r="N150" s="94">
        <v>27.9</v>
      </c>
      <c r="O150" s="63">
        <v>2530</v>
      </c>
      <c r="P150" s="64">
        <f>Table22457891011234567891011121314151617181920212223242526272829303132333438244454647484950515253626364656667686970345678910111213141516171819202122[[#This Row],[PEMBULATAN]]*O150</f>
        <v>70587</v>
      </c>
    </row>
    <row r="151" spans="1:16" ht="26.25" customHeight="1" x14ac:dyDescent="0.2">
      <c r="A151" s="13"/>
      <c r="B151" s="73"/>
      <c r="C151" s="71" t="s">
        <v>4115</v>
      </c>
      <c r="D151" s="76" t="s">
        <v>56</v>
      </c>
      <c r="E151" s="12">
        <v>44530</v>
      </c>
      <c r="F151" s="74" t="s">
        <v>58</v>
      </c>
      <c r="G151" s="12">
        <v>44534</v>
      </c>
      <c r="H151" s="75" t="s">
        <v>3965</v>
      </c>
      <c r="I151" s="15">
        <v>78</v>
      </c>
      <c r="J151" s="15">
        <v>57</v>
      </c>
      <c r="K151" s="15">
        <v>22</v>
      </c>
      <c r="L151" s="15">
        <v>10</v>
      </c>
      <c r="M151" s="79">
        <v>24.452999999999999</v>
      </c>
      <c r="N151" s="94">
        <v>25</v>
      </c>
      <c r="O151" s="63">
        <v>2530</v>
      </c>
      <c r="P151" s="64">
        <f>Table22457891011234567891011121314151617181920212223242526272829303132333438244454647484950515253626364656667686970345678910111213141516171819202122[[#This Row],[PEMBULATAN]]*O151</f>
        <v>63250</v>
      </c>
    </row>
    <row r="152" spans="1:16" ht="26.25" customHeight="1" x14ac:dyDescent="0.2">
      <c r="A152" s="13"/>
      <c r="B152" s="73"/>
      <c r="C152" s="71" t="s">
        <v>4116</v>
      </c>
      <c r="D152" s="76" t="s">
        <v>56</v>
      </c>
      <c r="E152" s="12">
        <v>44530</v>
      </c>
      <c r="F152" s="74" t="s">
        <v>58</v>
      </c>
      <c r="G152" s="12">
        <v>44534</v>
      </c>
      <c r="H152" s="75" t="s">
        <v>3965</v>
      </c>
      <c r="I152" s="15">
        <v>82</v>
      </c>
      <c r="J152" s="15">
        <v>64</v>
      </c>
      <c r="K152" s="15">
        <v>31</v>
      </c>
      <c r="L152" s="15">
        <v>11</v>
      </c>
      <c r="M152" s="79">
        <v>40.671999999999997</v>
      </c>
      <c r="N152" s="94">
        <v>40.671999999999997</v>
      </c>
      <c r="O152" s="63">
        <v>2530</v>
      </c>
      <c r="P152" s="64">
        <f>Table22457891011234567891011121314151617181920212223242526272829303132333438244454647484950515253626364656667686970345678910111213141516171819202122[[#This Row],[PEMBULATAN]]*O152</f>
        <v>102900.15999999999</v>
      </c>
    </row>
    <row r="153" spans="1:16" ht="26.25" customHeight="1" x14ac:dyDescent="0.2">
      <c r="A153" s="13"/>
      <c r="B153" s="73"/>
      <c r="C153" s="71" t="s">
        <v>4117</v>
      </c>
      <c r="D153" s="76" t="s">
        <v>56</v>
      </c>
      <c r="E153" s="12">
        <v>44530</v>
      </c>
      <c r="F153" s="74" t="s">
        <v>58</v>
      </c>
      <c r="G153" s="12">
        <v>44534</v>
      </c>
      <c r="H153" s="75" t="s">
        <v>3965</v>
      </c>
      <c r="I153" s="15">
        <v>106</v>
      </c>
      <c r="J153" s="15">
        <v>67</v>
      </c>
      <c r="K153" s="15">
        <v>37</v>
      </c>
      <c r="L153" s="15">
        <v>14</v>
      </c>
      <c r="M153" s="79">
        <v>65.6935</v>
      </c>
      <c r="N153" s="94">
        <v>65.6935</v>
      </c>
      <c r="O153" s="63">
        <v>2530</v>
      </c>
      <c r="P153" s="64">
        <f>Table22457891011234567891011121314151617181920212223242526272829303132333438244454647484950515253626364656667686970345678910111213141516171819202122[[#This Row],[PEMBULATAN]]*O153</f>
        <v>166204.55499999999</v>
      </c>
    </row>
    <row r="154" spans="1:16" ht="26.25" customHeight="1" x14ac:dyDescent="0.2">
      <c r="A154" s="13"/>
      <c r="B154" s="73"/>
      <c r="C154" s="71" t="s">
        <v>4118</v>
      </c>
      <c r="D154" s="76" t="s">
        <v>56</v>
      </c>
      <c r="E154" s="12">
        <v>44530</v>
      </c>
      <c r="F154" s="74" t="s">
        <v>58</v>
      </c>
      <c r="G154" s="12">
        <v>44534</v>
      </c>
      <c r="H154" s="75" t="s">
        <v>3965</v>
      </c>
      <c r="I154" s="15">
        <v>48</v>
      </c>
      <c r="J154" s="15">
        <v>48</v>
      </c>
      <c r="K154" s="15">
        <v>17</v>
      </c>
      <c r="L154" s="15">
        <v>6</v>
      </c>
      <c r="M154" s="79">
        <v>9.7919999999999998</v>
      </c>
      <c r="N154" s="94">
        <v>9.7919999999999998</v>
      </c>
      <c r="O154" s="63">
        <v>2530</v>
      </c>
      <c r="P154" s="64">
        <f>Table22457891011234567891011121314151617181920212223242526272829303132333438244454647484950515253626364656667686970345678910111213141516171819202122[[#This Row],[PEMBULATAN]]*O154</f>
        <v>24773.759999999998</v>
      </c>
    </row>
    <row r="155" spans="1:16" ht="26.25" customHeight="1" x14ac:dyDescent="0.2">
      <c r="A155" s="13"/>
      <c r="B155" s="73"/>
      <c r="C155" s="71" t="s">
        <v>4119</v>
      </c>
      <c r="D155" s="76" t="s">
        <v>56</v>
      </c>
      <c r="E155" s="12">
        <v>44530</v>
      </c>
      <c r="F155" s="74" t="s">
        <v>58</v>
      </c>
      <c r="G155" s="12">
        <v>44534</v>
      </c>
      <c r="H155" s="75" t="s">
        <v>3965</v>
      </c>
      <c r="I155" s="15">
        <v>110</v>
      </c>
      <c r="J155" s="15">
        <v>48</v>
      </c>
      <c r="K155" s="15">
        <v>48</v>
      </c>
      <c r="L155" s="15">
        <v>12</v>
      </c>
      <c r="M155" s="79">
        <v>63.36</v>
      </c>
      <c r="N155" s="94">
        <v>64</v>
      </c>
      <c r="O155" s="63">
        <v>2530</v>
      </c>
      <c r="P155" s="64">
        <f>Table22457891011234567891011121314151617181920212223242526272829303132333438244454647484950515253626364656667686970345678910111213141516171819202122[[#This Row],[PEMBULATAN]]*O155</f>
        <v>161920</v>
      </c>
    </row>
    <row r="156" spans="1:16" ht="26.25" customHeight="1" x14ac:dyDescent="0.2">
      <c r="A156" s="13"/>
      <c r="B156" s="73"/>
      <c r="C156" s="71" t="s">
        <v>4120</v>
      </c>
      <c r="D156" s="76" t="s">
        <v>56</v>
      </c>
      <c r="E156" s="12">
        <v>44530</v>
      </c>
      <c r="F156" s="74" t="s">
        <v>58</v>
      </c>
      <c r="G156" s="12">
        <v>44534</v>
      </c>
      <c r="H156" s="75" t="s">
        <v>3965</v>
      </c>
      <c r="I156" s="15">
        <v>74</v>
      </c>
      <c r="J156" s="15">
        <v>40</v>
      </c>
      <c r="K156" s="15">
        <v>17</v>
      </c>
      <c r="L156" s="15">
        <v>2</v>
      </c>
      <c r="M156" s="79">
        <v>12.58</v>
      </c>
      <c r="N156" s="94">
        <v>12.58</v>
      </c>
      <c r="O156" s="63">
        <v>2530</v>
      </c>
      <c r="P156" s="64">
        <f>Table22457891011234567891011121314151617181920212223242526272829303132333438244454647484950515253626364656667686970345678910111213141516171819202122[[#This Row],[PEMBULATAN]]*O156</f>
        <v>31827.4</v>
      </c>
    </row>
    <row r="157" spans="1:16" ht="26.25" customHeight="1" x14ac:dyDescent="0.2">
      <c r="A157" s="13"/>
      <c r="B157" s="73"/>
      <c r="C157" s="71" t="s">
        <v>4121</v>
      </c>
      <c r="D157" s="76" t="s">
        <v>56</v>
      </c>
      <c r="E157" s="12">
        <v>44530</v>
      </c>
      <c r="F157" s="74" t="s">
        <v>58</v>
      </c>
      <c r="G157" s="12">
        <v>44534</v>
      </c>
      <c r="H157" s="75" t="s">
        <v>3965</v>
      </c>
      <c r="I157" s="15">
        <v>37</v>
      </c>
      <c r="J157" s="15">
        <v>30</v>
      </c>
      <c r="K157" s="15">
        <v>27</v>
      </c>
      <c r="L157" s="15">
        <v>10</v>
      </c>
      <c r="M157" s="79">
        <v>7.4924999999999997</v>
      </c>
      <c r="N157" s="94">
        <v>11</v>
      </c>
      <c r="O157" s="63">
        <v>2530</v>
      </c>
      <c r="P157" s="64">
        <f>Table22457891011234567891011121314151617181920212223242526272829303132333438244454647484950515253626364656667686970345678910111213141516171819202122[[#This Row],[PEMBULATAN]]*O157</f>
        <v>27830</v>
      </c>
    </row>
    <row r="158" spans="1:16" ht="26.25" customHeight="1" x14ac:dyDescent="0.2">
      <c r="A158" s="13"/>
      <c r="B158" s="73"/>
      <c r="C158" s="71" t="s">
        <v>4122</v>
      </c>
      <c r="D158" s="76" t="s">
        <v>56</v>
      </c>
      <c r="E158" s="12">
        <v>44530</v>
      </c>
      <c r="F158" s="74" t="s">
        <v>58</v>
      </c>
      <c r="G158" s="12">
        <v>44534</v>
      </c>
      <c r="H158" s="75" t="s">
        <v>3965</v>
      </c>
      <c r="I158" s="15">
        <v>32</v>
      </c>
      <c r="J158" s="15">
        <v>32</v>
      </c>
      <c r="K158" s="15">
        <v>22</v>
      </c>
      <c r="L158" s="15">
        <v>4</v>
      </c>
      <c r="M158" s="79">
        <v>5.6319999999999997</v>
      </c>
      <c r="N158" s="94">
        <v>5.6319999999999997</v>
      </c>
      <c r="O158" s="63">
        <v>2530</v>
      </c>
      <c r="P158" s="64">
        <f>Table22457891011234567891011121314151617181920212223242526272829303132333438244454647484950515253626364656667686970345678910111213141516171819202122[[#This Row],[PEMBULATAN]]*O158</f>
        <v>14248.96</v>
      </c>
    </row>
    <row r="159" spans="1:16" ht="26.25" customHeight="1" x14ac:dyDescent="0.2">
      <c r="A159" s="13"/>
      <c r="B159" s="73"/>
      <c r="C159" s="71" t="s">
        <v>4123</v>
      </c>
      <c r="D159" s="76" t="s">
        <v>56</v>
      </c>
      <c r="E159" s="12">
        <v>44530</v>
      </c>
      <c r="F159" s="74" t="s">
        <v>58</v>
      </c>
      <c r="G159" s="12">
        <v>44534</v>
      </c>
      <c r="H159" s="75" t="s">
        <v>3965</v>
      </c>
      <c r="I159" s="15">
        <v>64</v>
      </c>
      <c r="J159" s="15">
        <v>36</v>
      </c>
      <c r="K159" s="15">
        <v>12</v>
      </c>
      <c r="L159" s="15">
        <v>1</v>
      </c>
      <c r="M159" s="79">
        <v>6.9119999999999999</v>
      </c>
      <c r="N159" s="94">
        <v>6.9119999999999999</v>
      </c>
      <c r="O159" s="63">
        <v>2530</v>
      </c>
      <c r="P159" s="64">
        <f>Table22457891011234567891011121314151617181920212223242526272829303132333438244454647484950515253626364656667686970345678910111213141516171819202122[[#This Row],[PEMBULATAN]]*O159</f>
        <v>17487.36</v>
      </c>
    </row>
    <row r="160" spans="1:16" ht="26.25" customHeight="1" x14ac:dyDescent="0.2">
      <c r="A160" s="13"/>
      <c r="B160" s="73"/>
      <c r="C160" s="71" t="s">
        <v>4124</v>
      </c>
      <c r="D160" s="76" t="s">
        <v>56</v>
      </c>
      <c r="E160" s="12">
        <v>44530</v>
      </c>
      <c r="F160" s="74" t="s">
        <v>58</v>
      </c>
      <c r="G160" s="12">
        <v>44534</v>
      </c>
      <c r="H160" s="75" t="s">
        <v>3965</v>
      </c>
      <c r="I160" s="15">
        <v>68</v>
      </c>
      <c r="J160" s="15">
        <v>43</v>
      </c>
      <c r="K160" s="15">
        <v>72</v>
      </c>
      <c r="L160" s="15">
        <v>5</v>
      </c>
      <c r="M160" s="79">
        <v>52.631999999999998</v>
      </c>
      <c r="N160" s="94">
        <v>52.631999999999998</v>
      </c>
      <c r="O160" s="63">
        <v>2530</v>
      </c>
      <c r="P160" s="64">
        <f>Table22457891011234567891011121314151617181920212223242526272829303132333438244454647484950515253626364656667686970345678910111213141516171819202122[[#This Row],[PEMBULATAN]]*O160</f>
        <v>133158.96</v>
      </c>
    </row>
    <row r="161" spans="1:16" ht="26.25" customHeight="1" x14ac:dyDescent="0.2">
      <c r="A161" s="13"/>
      <c r="B161" s="73"/>
      <c r="C161" s="71" t="s">
        <v>4125</v>
      </c>
      <c r="D161" s="76" t="s">
        <v>56</v>
      </c>
      <c r="E161" s="12">
        <v>44530</v>
      </c>
      <c r="F161" s="74" t="s">
        <v>58</v>
      </c>
      <c r="G161" s="12">
        <v>44534</v>
      </c>
      <c r="H161" s="75" t="s">
        <v>3965</v>
      </c>
      <c r="I161" s="15">
        <v>92</v>
      </c>
      <c r="J161" s="15">
        <v>42</v>
      </c>
      <c r="K161" s="15">
        <v>12</v>
      </c>
      <c r="L161" s="15">
        <v>1</v>
      </c>
      <c r="M161" s="79">
        <v>11.592000000000001</v>
      </c>
      <c r="N161" s="94">
        <v>11.592000000000001</v>
      </c>
      <c r="O161" s="63">
        <v>2530</v>
      </c>
      <c r="P161" s="64">
        <f>Table22457891011234567891011121314151617181920212223242526272829303132333438244454647484950515253626364656667686970345678910111213141516171819202122[[#This Row],[PEMBULATAN]]*O161</f>
        <v>29327.760000000002</v>
      </c>
    </row>
    <row r="162" spans="1:16" ht="26.25" customHeight="1" x14ac:dyDescent="0.2">
      <c r="A162" s="13"/>
      <c r="B162" s="73"/>
      <c r="C162" s="71" t="s">
        <v>4126</v>
      </c>
      <c r="D162" s="76" t="s">
        <v>56</v>
      </c>
      <c r="E162" s="12">
        <v>44530</v>
      </c>
      <c r="F162" s="74" t="s">
        <v>58</v>
      </c>
      <c r="G162" s="12">
        <v>44534</v>
      </c>
      <c r="H162" s="75" t="s">
        <v>3965</v>
      </c>
      <c r="I162" s="15">
        <v>53</v>
      </c>
      <c r="J162" s="15">
        <v>38</v>
      </c>
      <c r="K162" s="15">
        <v>22</v>
      </c>
      <c r="L162" s="15">
        <v>3</v>
      </c>
      <c r="M162" s="79">
        <v>11.077</v>
      </c>
      <c r="N162" s="94">
        <v>11.077</v>
      </c>
      <c r="O162" s="63">
        <v>2530</v>
      </c>
      <c r="P162" s="64">
        <f>Table22457891011234567891011121314151617181920212223242526272829303132333438244454647484950515253626364656667686970345678910111213141516171819202122[[#This Row],[PEMBULATAN]]*O162</f>
        <v>28024.81</v>
      </c>
    </row>
    <row r="163" spans="1:16" ht="26.25" customHeight="1" x14ac:dyDescent="0.2">
      <c r="A163" s="13"/>
      <c r="B163" s="73"/>
      <c r="C163" s="71" t="s">
        <v>4127</v>
      </c>
      <c r="D163" s="76" t="s">
        <v>56</v>
      </c>
      <c r="E163" s="12">
        <v>44530</v>
      </c>
      <c r="F163" s="74" t="s">
        <v>58</v>
      </c>
      <c r="G163" s="12">
        <v>44534</v>
      </c>
      <c r="H163" s="75" t="s">
        <v>3965</v>
      </c>
      <c r="I163" s="15">
        <v>100</v>
      </c>
      <c r="J163" s="15">
        <v>33</v>
      </c>
      <c r="K163" s="15">
        <v>15</v>
      </c>
      <c r="L163" s="15">
        <v>4</v>
      </c>
      <c r="M163" s="79">
        <v>12.375</v>
      </c>
      <c r="N163" s="94">
        <v>13</v>
      </c>
      <c r="O163" s="63">
        <v>2530</v>
      </c>
      <c r="P163" s="64">
        <f>Table22457891011234567891011121314151617181920212223242526272829303132333438244454647484950515253626364656667686970345678910111213141516171819202122[[#This Row],[PEMBULATAN]]*O163</f>
        <v>32890</v>
      </c>
    </row>
    <row r="164" spans="1:16" ht="26.25" customHeight="1" x14ac:dyDescent="0.2">
      <c r="A164" s="13"/>
      <c r="B164" s="73"/>
      <c r="C164" s="71" t="s">
        <v>4128</v>
      </c>
      <c r="D164" s="76" t="s">
        <v>56</v>
      </c>
      <c r="E164" s="12">
        <v>44530</v>
      </c>
      <c r="F164" s="74" t="s">
        <v>58</v>
      </c>
      <c r="G164" s="12">
        <v>44534</v>
      </c>
      <c r="H164" s="75" t="s">
        <v>3965</v>
      </c>
      <c r="I164" s="15">
        <v>37</v>
      </c>
      <c r="J164" s="15">
        <v>35</v>
      </c>
      <c r="K164" s="15">
        <v>18</v>
      </c>
      <c r="L164" s="15">
        <v>1</v>
      </c>
      <c r="M164" s="79">
        <v>5.8274999999999997</v>
      </c>
      <c r="N164" s="94">
        <v>5.8274999999999997</v>
      </c>
      <c r="O164" s="63">
        <v>2530</v>
      </c>
      <c r="P164" s="64">
        <f>Table22457891011234567891011121314151617181920212223242526272829303132333438244454647484950515253626364656667686970345678910111213141516171819202122[[#This Row],[PEMBULATAN]]*O164</f>
        <v>14743.574999999999</v>
      </c>
    </row>
    <row r="165" spans="1:16" ht="26.25" customHeight="1" x14ac:dyDescent="0.2">
      <c r="A165" s="13"/>
      <c r="B165" s="73"/>
      <c r="C165" s="71" t="s">
        <v>4129</v>
      </c>
      <c r="D165" s="76" t="s">
        <v>56</v>
      </c>
      <c r="E165" s="12">
        <v>44530</v>
      </c>
      <c r="F165" s="74" t="s">
        <v>58</v>
      </c>
      <c r="G165" s="12">
        <v>44534</v>
      </c>
      <c r="H165" s="75" t="s">
        <v>3965</v>
      </c>
      <c r="I165" s="15">
        <v>55</v>
      </c>
      <c r="J165" s="15">
        <v>48</v>
      </c>
      <c r="K165" s="15">
        <v>48</v>
      </c>
      <c r="L165" s="15">
        <v>8</v>
      </c>
      <c r="M165" s="79">
        <v>31.68</v>
      </c>
      <c r="N165" s="94">
        <v>31.68</v>
      </c>
      <c r="O165" s="63">
        <v>2530</v>
      </c>
      <c r="P165" s="64">
        <f>Table22457891011234567891011121314151617181920212223242526272829303132333438244454647484950515253626364656667686970345678910111213141516171819202122[[#This Row],[PEMBULATAN]]*O165</f>
        <v>80150.399999999994</v>
      </c>
    </row>
    <row r="166" spans="1:16" ht="26.25" customHeight="1" x14ac:dyDescent="0.2">
      <c r="A166" s="13"/>
      <c r="B166" s="73"/>
      <c r="C166" s="71" t="s">
        <v>4130</v>
      </c>
      <c r="D166" s="76" t="s">
        <v>56</v>
      </c>
      <c r="E166" s="12">
        <v>44530</v>
      </c>
      <c r="F166" s="74" t="s">
        <v>58</v>
      </c>
      <c r="G166" s="12">
        <v>44534</v>
      </c>
      <c r="H166" s="75" t="s">
        <v>3965</v>
      </c>
      <c r="I166" s="15">
        <v>92</v>
      </c>
      <c r="J166" s="15">
        <v>60</v>
      </c>
      <c r="K166" s="15">
        <v>34</v>
      </c>
      <c r="L166" s="15">
        <v>25</v>
      </c>
      <c r="M166" s="79">
        <v>46.92</v>
      </c>
      <c r="N166" s="94">
        <v>46.92</v>
      </c>
      <c r="O166" s="63">
        <v>2530</v>
      </c>
      <c r="P166" s="64">
        <f>Table22457891011234567891011121314151617181920212223242526272829303132333438244454647484950515253626364656667686970345678910111213141516171819202122[[#This Row],[PEMBULATAN]]*O166</f>
        <v>118707.6</v>
      </c>
    </row>
    <row r="167" spans="1:16" ht="26.25" customHeight="1" x14ac:dyDescent="0.2">
      <c r="A167" s="13"/>
      <c r="B167" s="73"/>
      <c r="C167" s="71" t="s">
        <v>4131</v>
      </c>
      <c r="D167" s="76" t="s">
        <v>56</v>
      </c>
      <c r="E167" s="12">
        <v>44530</v>
      </c>
      <c r="F167" s="74" t="s">
        <v>58</v>
      </c>
      <c r="G167" s="12">
        <v>44534</v>
      </c>
      <c r="H167" s="75" t="s">
        <v>3965</v>
      </c>
      <c r="I167" s="15">
        <v>55</v>
      </c>
      <c r="J167" s="15">
        <v>48</v>
      </c>
      <c r="K167" s="15">
        <v>48</v>
      </c>
      <c r="L167" s="15">
        <v>8</v>
      </c>
      <c r="M167" s="79">
        <v>31.68</v>
      </c>
      <c r="N167" s="94">
        <v>31.68</v>
      </c>
      <c r="O167" s="63">
        <v>2530</v>
      </c>
      <c r="P167" s="64">
        <f>Table22457891011234567891011121314151617181920212223242526272829303132333438244454647484950515253626364656667686970345678910111213141516171819202122[[#This Row],[PEMBULATAN]]*O167</f>
        <v>80150.399999999994</v>
      </c>
    </row>
    <row r="168" spans="1:16" ht="26.25" customHeight="1" x14ac:dyDescent="0.2">
      <c r="A168" s="13"/>
      <c r="B168" s="73"/>
      <c r="C168" s="71" t="s">
        <v>4132</v>
      </c>
      <c r="D168" s="76" t="s">
        <v>56</v>
      </c>
      <c r="E168" s="12">
        <v>44530</v>
      </c>
      <c r="F168" s="74" t="s">
        <v>58</v>
      </c>
      <c r="G168" s="12">
        <v>44534</v>
      </c>
      <c r="H168" s="75" t="s">
        <v>3965</v>
      </c>
      <c r="I168" s="15">
        <v>85</v>
      </c>
      <c r="J168" s="15">
        <v>55</v>
      </c>
      <c r="K168" s="15">
        <v>27</v>
      </c>
      <c r="L168" s="15">
        <v>6</v>
      </c>
      <c r="M168" s="79">
        <v>31.556249999999999</v>
      </c>
      <c r="N168" s="94">
        <v>31.556249999999999</v>
      </c>
      <c r="O168" s="63">
        <v>2530</v>
      </c>
      <c r="P168" s="64">
        <f>Table22457891011234567891011121314151617181920212223242526272829303132333438244454647484950515253626364656667686970345678910111213141516171819202122[[#This Row],[PEMBULATAN]]*O168</f>
        <v>79837.3125</v>
      </c>
    </row>
    <row r="169" spans="1:16" ht="26.25" customHeight="1" x14ac:dyDescent="0.2">
      <c r="A169" s="13"/>
      <c r="B169" s="73"/>
      <c r="C169" s="71" t="s">
        <v>4133</v>
      </c>
      <c r="D169" s="76" t="s">
        <v>56</v>
      </c>
      <c r="E169" s="12">
        <v>44530</v>
      </c>
      <c r="F169" s="74" t="s">
        <v>58</v>
      </c>
      <c r="G169" s="12">
        <v>44534</v>
      </c>
      <c r="H169" s="75" t="s">
        <v>3965</v>
      </c>
      <c r="I169" s="15">
        <v>77</v>
      </c>
      <c r="J169" s="15">
        <v>50</v>
      </c>
      <c r="K169" s="15">
        <v>22</v>
      </c>
      <c r="L169" s="15">
        <v>7</v>
      </c>
      <c r="M169" s="79">
        <v>21.175000000000001</v>
      </c>
      <c r="N169" s="94">
        <v>21.175000000000001</v>
      </c>
      <c r="O169" s="63">
        <v>2530</v>
      </c>
      <c r="P169" s="64">
        <f>Table22457891011234567891011121314151617181920212223242526272829303132333438244454647484950515253626364656667686970345678910111213141516171819202122[[#This Row],[PEMBULATAN]]*O169</f>
        <v>53572.75</v>
      </c>
    </row>
    <row r="170" spans="1:16" ht="26.25" customHeight="1" x14ac:dyDescent="0.2">
      <c r="A170" s="13"/>
      <c r="B170" s="73"/>
      <c r="C170" s="71" t="s">
        <v>4134</v>
      </c>
      <c r="D170" s="76" t="s">
        <v>56</v>
      </c>
      <c r="E170" s="12">
        <v>44530</v>
      </c>
      <c r="F170" s="74" t="s">
        <v>58</v>
      </c>
      <c r="G170" s="12">
        <v>44534</v>
      </c>
      <c r="H170" s="75" t="s">
        <v>3965</v>
      </c>
      <c r="I170" s="15">
        <v>60</v>
      </c>
      <c r="J170" s="15">
        <v>48</v>
      </c>
      <c r="K170" s="15">
        <v>22</v>
      </c>
      <c r="L170" s="15">
        <v>2</v>
      </c>
      <c r="M170" s="79">
        <v>15.84</v>
      </c>
      <c r="N170" s="94">
        <v>15.84</v>
      </c>
      <c r="O170" s="63">
        <v>2530</v>
      </c>
      <c r="P170" s="64">
        <f>Table22457891011234567891011121314151617181920212223242526272829303132333438244454647484950515253626364656667686970345678910111213141516171819202122[[#This Row],[PEMBULATAN]]*O170</f>
        <v>40075.199999999997</v>
      </c>
    </row>
    <row r="171" spans="1:16" ht="26.25" customHeight="1" x14ac:dyDescent="0.2">
      <c r="A171" s="13"/>
      <c r="B171" s="73"/>
      <c r="C171" s="71" t="s">
        <v>4135</v>
      </c>
      <c r="D171" s="76" t="s">
        <v>56</v>
      </c>
      <c r="E171" s="12">
        <v>44530</v>
      </c>
      <c r="F171" s="74" t="s">
        <v>58</v>
      </c>
      <c r="G171" s="12">
        <v>44534</v>
      </c>
      <c r="H171" s="75" t="s">
        <v>3965</v>
      </c>
      <c r="I171" s="15">
        <v>70</v>
      </c>
      <c r="J171" s="15">
        <v>50</v>
      </c>
      <c r="K171" s="15">
        <v>27</v>
      </c>
      <c r="L171" s="15">
        <v>9</v>
      </c>
      <c r="M171" s="79">
        <v>23.625</v>
      </c>
      <c r="N171" s="94">
        <v>23.625</v>
      </c>
      <c r="O171" s="63">
        <v>2530</v>
      </c>
      <c r="P171" s="64">
        <f>Table22457891011234567891011121314151617181920212223242526272829303132333438244454647484950515253626364656667686970345678910111213141516171819202122[[#This Row],[PEMBULATAN]]*O171</f>
        <v>59771.25</v>
      </c>
    </row>
    <row r="172" spans="1:16" ht="26.25" customHeight="1" x14ac:dyDescent="0.2">
      <c r="A172" s="13"/>
      <c r="B172" s="73"/>
      <c r="C172" s="71" t="s">
        <v>4136</v>
      </c>
      <c r="D172" s="76" t="s">
        <v>56</v>
      </c>
      <c r="E172" s="12">
        <v>44530</v>
      </c>
      <c r="F172" s="74" t="s">
        <v>58</v>
      </c>
      <c r="G172" s="12">
        <v>44534</v>
      </c>
      <c r="H172" s="75" t="s">
        <v>3965</v>
      </c>
      <c r="I172" s="15">
        <v>86</v>
      </c>
      <c r="J172" s="15">
        <v>60</v>
      </c>
      <c r="K172" s="15">
        <v>34</v>
      </c>
      <c r="L172" s="15">
        <v>15</v>
      </c>
      <c r="M172" s="79">
        <v>43.86</v>
      </c>
      <c r="N172" s="94">
        <v>43.86</v>
      </c>
      <c r="O172" s="63">
        <v>2530</v>
      </c>
      <c r="P172" s="64">
        <f>Table22457891011234567891011121314151617181920212223242526272829303132333438244454647484950515253626364656667686970345678910111213141516171819202122[[#This Row],[PEMBULATAN]]*O172</f>
        <v>110965.8</v>
      </c>
    </row>
    <row r="173" spans="1:16" ht="26.25" customHeight="1" x14ac:dyDescent="0.2">
      <c r="A173" s="13"/>
      <c r="B173" s="73"/>
      <c r="C173" s="71" t="s">
        <v>4137</v>
      </c>
      <c r="D173" s="76" t="s">
        <v>56</v>
      </c>
      <c r="E173" s="12">
        <v>44530</v>
      </c>
      <c r="F173" s="74" t="s">
        <v>58</v>
      </c>
      <c r="G173" s="12">
        <v>44534</v>
      </c>
      <c r="H173" s="75" t="s">
        <v>3965</v>
      </c>
      <c r="I173" s="15">
        <v>96</v>
      </c>
      <c r="J173" s="15">
        <v>60</v>
      </c>
      <c r="K173" s="15">
        <v>21</v>
      </c>
      <c r="L173" s="15">
        <v>10</v>
      </c>
      <c r="M173" s="79">
        <v>30.24</v>
      </c>
      <c r="N173" s="94">
        <v>30.24</v>
      </c>
      <c r="O173" s="63">
        <v>2530</v>
      </c>
      <c r="P173" s="64">
        <f>Table22457891011234567891011121314151617181920212223242526272829303132333438244454647484950515253626364656667686970345678910111213141516171819202122[[#This Row],[PEMBULATAN]]*O173</f>
        <v>76507.199999999997</v>
      </c>
    </row>
    <row r="174" spans="1:16" ht="26.25" customHeight="1" x14ac:dyDescent="0.2">
      <c r="A174" s="13"/>
      <c r="B174" s="73"/>
      <c r="C174" s="71" t="s">
        <v>4138</v>
      </c>
      <c r="D174" s="76" t="s">
        <v>56</v>
      </c>
      <c r="E174" s="12">
        <v>44530</v>
      </c>
      <c r="F174" s="74" t="s">
        <v>58</v>
      </c>
      <c r="G174" s="12">
        <v>44534</v>
      </c>
      <c r="H174" s="75" t="s">
        <v>3965</v>
      </c>
      <c r="I174" s="15">
        <v>95</v>
      </c>
      <c r="J174" s="15">
        <v>55</v>
      </c>
      <c r="K174" s="15">
        <v>39</v>
      </c>
      <c r="L174" s="15">
        <v>26</v>
      </c>
      <c r="M174" s="79">
        <v>50.943750000000001</v>
      </c>
      <c r="N174" s="94">
        <v>50.943750000000001</v>
      </c>
      <c r="O174" s="63">
        <v>2530</v>
      </c>
      <c r="P174" s="64">
        <f>Table22457891011234567891011121314151617181920212223242526272829303132333438244454647484950515253626364656667686970345678910111213141516171819202122[[#This Row],[PEMBULATAN]]*O174</f>
        <v>128887.6875</v>
      </c>
    </row>
    <row r="175" spans="1:16" ht="26.25" customHeight="1" x14ac:dyDescent="0.2">
      <c r="A175" s="13"/>
      <c r="B175" s="73"/>
      <c r="C175" s="71" t="s">
        <v>4139</v>
      </c>
      <c r="D175" s="76" t="s">
        <v>56</v>
      </c>
      <c r="E175" s="12">
        <v>44530</v>
      </c>
      <c r="F175" s="74" t="s">
        <v>58</v>
      </c>
      <c r="G175" s="12">
        <v>44534</v>
      </c>
      <c r="H175" s="75" t="s">
        <v>3965</v>
      </c>
      <c r="I175" s="15">
        <v>100</v>
      </c>
      <c r="J175" s="15">
        <v>40</v>
      </c>
      <c r="K175" s="15">
        <v>32</v>
      </c>
      <c r="L175" s="15">
        <v>12</v>
      </c>
      <c r="M175" s="79">
        <v>32</v>
      </c>
      <c r="N175" s="94">
        <v>32</v>
      </c>
      <c r="O175" s="63">
        <v>2530</v>
      </c>
      <c r="P175" s="64">
        <f>Table22457891011234567891011121314151617181920212223242526272829303132333438244454647484950515253626364656667686970345678910111213141516171819202122[[#This Row],[PEMBULATAN]]*O175</f>
        <v>80960</v>
      </c>
    </row>
    <row r="176" spans="1:16" ht="26.25" customHeight="1" x14ac:dyDescent="0.2">
      <c r="A176" s="13"/>
      <c r="B176" s="73"/>
      <c r="C176" s="71" t="s">
        <v>4140</v>
      </c>
      <c r="D176" s="76" t="s">
        <v>56</v>
      </c>
      <c r="E176" s="12">
        <v>44530</v>
      </c>
      <c r="F176" s="74" t="s">
        <v>58</v>
      </c>
      <c r="G176" s="12">
        <v>44534</v>
      </c>
      <c r="H176" s="75" t="s">
        <v>3965</v>
      </c>
      <c r="I176" s="15">
        <v>55</v>
      </c>
      <c r="J176" s="15">
        <v>44</v>
      </c>
      <c r="K176" s="15">
        <v>32</v>
      </c>
      <c r="L176" s="15">
        <v>11</v>
      </c>
      <c r="M176" s="79">
        <v>19.36</v>
      </c>
      <c r="N176" s="94">
        <v>20</v>
      </c>
      <c r="O176" s="63">
        <v>2530</v>
      </c>
      <c r="P176" s="64">
        <f>Table22457891011234567891011121314151617181920212223242526272829303132333438244454647484950515253626364656667686970345678910111213141516171819202122[[#This Row],[PEMBULATAN]]*O176</f>
        <v>50600</v>
      </c>
    </row>
    <row r="177" spans="1:16" ht="26.25" customHeight="1" x14ac:dyDescent="0.2">
      <c r="A177" s="13"/>
      <c r="B177" s="73"/>
      <c r="C177" s="71" t="s">
        <v>4141</v>
      </c>
      <c r="D177" s="76" t="s">
        <v>56</v>
      </c>
      <c r="E177" s="12">
        <v>44530</v>
      </c>
      <c r="F177" s="74" t="s">
        <v>58</v>
      </c>
      <c r="G177" s="12">
        <v>44534</v>
      </c>
      <c r="H177" s="75" t="s">
        <v>3965</v>
      </c>
      <c r="I177" s="15">
        <v>86</v>
      </c>
      <c r="J177" s="15">
        <v>52</v>
      </c>
      <c r="K177" s="15">
        <v>25</v>
      </c>
      <c r="L177" s="15">
        <v>12</v>
      </c>
      <c r="M177" s="79">
        <v>27.95</v>
      </c>
      <c r="N177" s="94">
        <v>27.95</v>
      </c>
      <c r="O177" s="63">
        <v>2530</v>
      </c>
      <c r="P177" s="64">
        <f>Table22457891011234567891011121314151617181920212223242526272829303132333438244454647484950515253626364656667686970345678910111213141516171819202122[[#This Row],[PEMBULATAN]]*O177</f>
        <v>70713.5</v>
      </c>
    </row>
    <row r="178" spans="1:16" ht="26.25" customHeight="1" x14ac:dyDescent="0.2">
      <c r="A178" s="13"/>
      <c r="B178" s="73"/>
      <c r="C178" s="71" t="s">
        <v>4142</v>
      </c>
      <c r="D178" s="76" t="s">
        <v>56</v>
      </c>
      <c r="E178" s="12">
        <v>44530</v>
      </c>
      <c r="F178" s="74" t="s">
        <v>58</v>
      </c>
      <c r="G178" s="12">
        <v>44534</v>
      </c>
      <c r="H178" s="75" t="s">
        <v>3965</v>
      </c>
      <c r="I178" s="15">
        <v>65</v>
      </c>
      <c r="J178" s="15">
        <v>50</v>
      </c>
      <c r="K178" s="15">
        <v>25</v>
      </c>
      <c r="L178" s="15">
        <v>6</v>
      </c>
      <c r="M178" s="79">
        <v>20.3125</v>
      </c>
      <c r="N178" s="94">
        <v>21</v>
      </c>
      <c r="O178" s="63">
        <v>2530</v>
      </c>
      <c r="P178" s="64">
        <f>Table22457891011234567891011121314151617181920212223242526272829303132333438244454647484950515253626364656667686970345678910111213141516171819202122[[#This Row],[PEMBULATAN]]*O178</f>
        <v>53130</v>
      </c>
    </row>
    <row r="179" spans="1:16" ht="26.25" customHeight="1" x14ac:dyDescent="0.2">
      <c r="A179" s="13"/>
      <c r="B179" s="73"/>
      <c r="C179" s="71" t="s">
        <v>4143</v>
      </c>
      <c r="D179" s="76" t="s">
        <v>56</v>
      </c>
      <c r="E179" s="12">
        <v>44530</v>
      </c>
      <c r="F179" s="74" t="s">
        <v>58</v>
      </c>
      <c r="G179" s="12">
        <v>44534</v>
      </c>
      <c r="H179" s="75" t="s">
        <v>3965</v>
      </c>
      <c r="I179" s="15">
        <v>87</v>
      </c>
      <c r="J179" s="15">
        <v>57</v>
      </c>
      <c r="K179" s="15">
        <v>34</v>
      </c>
      <c r="L179" s="15">
        <v>14</v>
      </c>
      <c r="M179" s="79">
        <v>42.151499999999999</v>
      </c>
      <c r="N179" s="94">
        <v>42.151499999999999</v>
      </c>
      <c r="O179" s="63">
        <v>2530</v>
      </c>
      <c r="P179" s="64">
        <f>Table22457891011234567891011121314151617181920212223242526272829303132333438244454647484950515253626364656667686970345678910111213141516171819202122[[#This Row],[PEMBULATAN]]*O179</f>
        <v>106643.295</v>
      </c>
    </row>
    <row r="180" spans="1:16" ht="26.25" customHeight="1" x14ac:dyDescent="0.2">
      <c r="A180" s="13"/>
      <c r="B180" s="73"/>
      <c r="C180" s="71" t="s">
        <v>4144</v>
      </c>
      <c r="D180" s="76" t="s">
        <v>56</v>
      </c>
      <c r="E180" s="12">
        <v>44530</v>
      </c>
      <c r="F180" s="74" t="s">
        <v>58</v>
      </c>
      <c r="G180" s="12">
        <v>44534</v>
      </c>
      <c r="H180" s="75" t="s">
        <v>3965</v>
      </c>
      <c r="I180" s="15">
        <v>60</v>
      </c>
      <c r="J180" s="15">
        <v>58</v>
      </c>
      <c r="K180" s="15">
        <v>12</v>
      </c>
      <c r="L180" s="15">
        <v>5</v>
      </c>
      <c r="M180" s="79">
        <v>10.44</v>
      </c>
      <c r="N180" s="94">
        <v>11</v>
      </c>
      <c r="O180" s="63">
        <v>2530</v>
      </c>
      <c r="P180" s="64">
        <f>Table22457891011234567891011121314151617181920212223242526272829303132333438244454647484950515253626364656667686970345678910111213141516171819202122[[#This Row],[PEMBULATAN]]*O180</f>
        <v>27830</v>
      </c>
    </row>
    <row r="181" spans="1:16" ht="26.25" customHeight="1" x14ac:dyDescent="0.2">
      <c r="A181" s="13"/>
      <c r="B181" s="73"/>
      <c r="C181" s="71" t="s">
        <v>4145</v>
      </c>
      <c r="D181" s="76" t="s">
        <v>56</v>
      </c>
      <c r="E181" s="12">
        <v>44530</v>
      </c>
      <c r="F181" s="74" t="s">
        <v>58</v>
      </c>
      <c r="G181" s="12">
        <v>44534</v>
      </c>
      <c r="H181" s="75" t="s">
        <v>3965</v>
      </c>
      <c r="I181" s="15">
        <v>53</v>
      </c>
      <c r="J181" s="15">
        <v>37</v>
      </c>
      <c r="K181" s="15">
        <v>16</v>
      </c>
      <c r="L181" s="15">
        <v>3</v>
      </c>
      <c r="M181" s="79">
        <v>7.8440000000000003</v>
      </c>
      <c r="N181" s="94">
        <v>7.8440000000000003</v>
      </c>
      <c r="O181" s="63">
        <v>2530</v>
      </c>
      <c r="P181" s="64">
        <f>Table22457891011234567891011121314151617181920212223242526272829303132333438244454647484950515253626364656667686970345678910111213141516171819202122[[#This Row],[PEMBULATAN]]*O181</f>
        <v>19845.32</v>
      </c>
    </row>
    <row r="182" spans="1:16" ht="26.25" customHeight="1" x14ac:dyDescent="0.2">
      <c r="A182" s="13"/>
      <c r="B182" s="73"/>
      <c r="C182" s="71" t="s">
        <v>4146</v>
      </c>
      <c r="D182" s="76" t="s">
        <v>56</v>
      </c>
      <c r="E182" s="12">
        <v>44530</v>
      </c>
      <c r="F182" s="74" t="s">
        <v>58</v>
      </c>
      <c r="G182" s="12">
        <v>44534</v>
      </c>
      <c r="H182" s="75" t="s">
        <v>3965</v>
      </c>
      <c r="I182" s="15">
        <v>40</v>
      </c>
      <c r="J182" s="15">
        <v>25</v>
      </c>
      <c r="K182" s="15">
        <v>25</v>
      </c>
      <c r="L182" s="15">
        <v>5</v>
      </c>
      <c r="M182" s="79">
        <v>6.25</v>
      </c>
      <c r="N182" s="94">
        <v>6.25</v>
      </c>
      <c r="O182" s="63">
        <v>2530</v>
      </c>
      <c r="P182" s="64">
        <f>Table22457891011234567891011121314151617181920212223242526272829303132333438244454647484950515253626364656667686970345678910111213141516171819202122[[#This Row],[PEMBULATAN]]*O182</f>
        <v>15812.5</v>
      </c>
    </row>
    <row r="183" spans="1:16" ht="26.25" customHeight="1" x14ac:dyDescent="0.2">
      <c r="A183" s="13"/>
      <c r="B183" s="73"/>
      <c r="C183" s="71" t="s">
        <v>4147</v>
      </c>
      <c r="D183" s="76" t="s">
        <v>56</v>
      </c>
      <c r="E183" s="12">
        <v>44530</v>
      </c>
      <c r="F183" s="74" t="s">
        <v>58</v>
      </c>
      <c r="G183" s="12">
        <v>44534</v>
      </c>
      <c r="H183" s="75" t="s">
        <v>3965</v>
      </c>
      <c r="I183" s="15">
        <v>67</v>
      </c>
      <c r="J183" s="15">
        <v>44</v>
      </c>
      <c r="K183" s="15">
        <v>44</v>
      </c>
      <c r="L183" s="15">
        <v>11</v>
      </c>
      <c r="M183" s="79">
        <v>32.427999999999997</v>
      </c>
      <c r="N183" s="94">
        <v>33</v>
      </c>
      <c r="O183" s="63">
        <v>2530</v>
      </c>
      <c r="P183" s="64">
        <f>Table22457891011234567891011121314151617181920212223242526272829303132333438244454647484950515253626364656667686970345678910111213141516171819202122[[#This Row],[PEMBULATAN]]*O183</f>
        <v>83490</v>
      </c>
    </row>
    <row r="184" spans="1:16" ht="26.25" customHeight="1" x14ac:dyDescent="0.2">
      <c r="A184" s="13"/>
      <c r="B184" s="73"/>
      <c r="C184" s="71" t="s">
        <v>4148</v>
      </c>
      <c r="D184" s="76" t="s">
        <v>56</v>
      </c>
      <c r="E184" s="12">
        <v>44530</v>
      </c>
      <c r="F184" s="74" t="s">
        <v>58</v>
      </c>
      <c r="G184" s="12">
        <v>44534</v>
      </c>
      <c r="H184" s="75" t="s">
        <v>3965</v>
      </c>
      <c r="I184" s="15">
        <v>84</v>
      </c>
      <c r="J184" s="15">
        <v>65</v>
      </c>
      <c r="K184" s="15">
        <v>30</v>
      </c>
      <c r="L184" s="15">
        <v>13</v>
      </c>
      <c r="M184" s="79">
        <v>40.950000000000003</v>
      </c>
      <c r="N184" s="94">
        <v>40.950000000000003</v>
      </c>
      <c r="O184" s="63">
        <v>2530</v>
      </c>
      <c r="P184" s="64">
        <f>Table22457891011234567891011121314151617181920212223242526272829303132333438244454647484950515253626364656667686970345678910111213141516171819202122[[#This Row],[PEMBULATAN]]*O184</f>
        <v>103603.5</v>
      </c>
    </row>
    <row r="185" spans="1:16" ht="26.25" customHeight="1" x14ac:dyDescent="0.2">
      <c r="A185" s="13"/>
      <c r="B185" s="73"/>
      <c r="C185" s="71" t="s">
        <v>4149</v>
      </c>
      <c r="D185" s="76" t="s">
        <v>56</v>
      </c>
      <c r="E185" s="12">
        <v>44530</v>
      </c>
      <c r="F185" s="74" t="s">
        <v>58</v>
      </c>
      <c r="G185" s="12">
        <v>44534</v>
      </c>
      <c r="H185" s="75" t="s">
        <v>3965</v>
      </c>
      <c r="I185" s="15">
        <v>165</v>
      </c>
      <c r="J185" s="15">
        <v>17</v>
      </c>
      <c r="K185" s="15">
        <v>17</v>
      </c>
      <c r="L185" s="15">
        <v>5</v>
      </c>
      <c r="M185" s="79">
        <v>11.921250000000001</v>
      </c>
      <c r="N185" s="94">
        <v>11.921250000000001</v>
      </c>
      <c r="O185" s="63">
        <v>2530</v>
      </c>
      <c r="P185" s="64">
        <f>Table22457891011234567891011121314151617181920212223242526272829303132333438244454647484950515253626364656667686970345678910111213141516171819202122[[#This Row],[PEMBULATAN]]*O185</f>
        <v>30160.762500000001</v>
      </c>
    </row>
    <row r="186" spans="1:16" ht="26.25" customHeight="1" x14ac:dyDescent="0.2">
      <c r="A186" s="13"/>
      <c r="B186" s="73"/>
      <c r="C186" s="71" t="s">
        <v>4150</v>
      </c>
      <c r="D186" s="76" t="s">
        <v>56</v>
      </c>
      <c r="E186" s="12">
        <v>44530</v>
      </c>
      <c r="F186" s="74" t="s">
        <v>58</v>
      </c>
      <c r="G186" s="12">
        <v>44534</v>
      </c>
      <c r="H186" s="75" t="s">
        <v>3965</v>
      </c>
      <c r="I186" s="15">
        <v>89</v>
      </c>
      <c r="J186" s="15">
        <v>55</v>
      </c>
      <c r="K186" s="15">
        <v>24</v>
      </c>
      <c r="L186" s="15">
        <v>10</v>
      </c>
      <c r="M186" s="79">
        <v>29.37</v>
      </c>
      <c r="N186" s="94">
        <v>30</v>
      </c>
      <c r="O186" s="63">
        <v>2530</v>
      </c>
      <c r="P186" s="64">
        <f>Table22457891011234567891011121314151617181920212223242526272829303132333438244454647484950515253626364656667686970345678910111213141516171819202122[[#This Row],[PEMBULATAN]]*O186</f>
        <v>75900</v>
      </c>
    </row>
    <row r="187" spans="1:16" ht="26.25" customHeight="1" x14ac:dyDescent="0.2">
      <c r="A187" s="13"/>
      <c r="B187" s="73"/>
      <c r="C187" s="71" t="s">
        <v>4151</v>
      </c>
      <c r="D187" s="76" t="s">
        <v>56</v>
      </c>
      <c r="E187" s="12">
        <v>44530</v>
      </c>
      <c r="F187" s="74" t="s">
        <v>58</v>
      </c>
      <c r="G187" s="12">
        <v>44534</v>
      </c>
      <c r="H187" s="75" t="s">
        <v>3965</v>
      </c>
      <c r="I187" s="15">
        <v>90</v>
      </c>
      <c r="J187" s="15">
        <v>66</v>
      </c>
      <c r="K187" s="15">
        <v>26</v>
      </c>
      <c r="L187" s="15">
        <v>13</v>
      </c>
      <c r="M187" s="79">
        <v>38.61</v>
      </c>
      <c r="N187" s="94">
        <v>38.61</v>
      </c>
      <c r="O187" s="63">
        <v>2530</v>
      </c>
      <c r="P187" s="64">
        <f>Table22457891011234567891011121314151617181920212223242526272829303132333438244454647484950515253626364656667686970345678910111213141516171819202122[[#This Row],[PEMBULATAN]]*O187</f>
        <v>97683.3</v>
      </c>
    </row>
    <row r="188" spans="1:16" ht="26.25" customHeight="1" x14ac:dyDescent="0.2">
      <c r="A188" s="13"/>
      <c r="B188" s="73"/>
      <c r="C188" s="71" t="s">
        <v>4152</v>
      </c>
      <c r="D188" s="76" t="s">
        <v>56</v>
      </c>
      <c r="E188" s="12">
        <v>44530</v>
      </c>
      <c r="F188" s="74" t="s">
        <v>58</v>
      </c>
      <c r="G188" s="12">
        <v>44534</v>
      </c>
      <c r="H188" s="75" t="s">
        <v>3965</v>
      </c>
      <c r="I188" s="15">
        <v>67</v>
      </c>
      <c r="J188" s="15">
        <v>45</v>
      </c>
      <c r="K188" s="15">
        <v>18</v>
      </c>
      <c r="L188" s="15">
        <v>6</v>
      </c>
      <c r="M188" s="79">
        <v>13.567500000000001</v>
      </c>
      <c r="N188" s="94">
        <v>13.567500000000001</v>
      </c>
      <c r="O188" s="63">
        <v>2530</v>
      </c>
      <c r="P188" s="64">
        <f>Table22457891011234567891011121314151617181920212223242526272829303132333438244454647484950515253626364656667686970345678910111213141516171819202122[[#This Row],[PEMBULATAN]]*O188</f>
        <v>34325.775000000001</v>
      </c>
    </row>
    <row r="189" spans="1:16" ht="26.25" customHeight="1" x14ac:dyDescent="0.2">
      <c r="A189" s="13"/>
      <c r="B189" s="73"/>
      <c r="C189" s="71" t="s">
        <v>4153</v>
      </c>
      <c r="D189" s="76" t="s">
        <v>56</v>
      </c>
      <c r="E189" s="12">
        <v>44530</v>
      </c>
      <c r="F189" s="74" t="s">
        <v>58</v>
      </c>
      <c r="G189" s="12">
        <v>44534</v>
      </c>
      <c r="H189" s="75" t="s">
        <v>3965</v>
      </c>
      <c r="I189" s="15">
        <v>103</v>
      </c>
      <c r="J189" s="15">
        <v>64</v>
      </c>
      <c r="K189" s="15">
        <v>17</v>
      </c>
      <c r="L189" s="15">
        <v>18</v>
      </c>
      <c r="M189" s="79">
        <v>28.015999999999998</v>
      </c>
      <c r="N189" s="94">
        <v>28.015999999999998</v>
      </c>
      <c r="O189" s="63">
        <v>2530</v>
      </c>
      <c r="P189" s="64">
        <f>Table22457891011234567891011121314151617181920212223242526272829303132333438244454647484950515253626364656667686970345678910111213141516171819202122[[#This Row],[PEMBULATAN]]*O189</f>
        <v>70880.479999999996</v>
      </c>
    </row>
    <row r="190" spans="1:16" ht="26.25" customHeight="1" x14ac:dyDescent="0.2">
      <c r="A190" s="13"/>
      <c r="B190" s="73"/>
      <c r="C190" s="71" t="s">
        <v>4154</v>
      </c>
      <c r="D190" s="76" t="s">
        <v>56</v>
      </c>
      <c r="E190" s="12">
        <v>44530</v>
      </c>
      <c r="F190" s="74" t="s">
        <v>58</v>
      </c>
      <c r="G190" s="12">
        <v>44534</v>
      </c>
      <c r="H190" s="75" t="s">
        <v>3965</v>
      </c>
      <c r="I190" s="15">
        <v>82</v>
      </c>
      <c r="J190" s="15">
        <v>65</v>
      </c>
      <c r="K190" s="15">
        <v>18</v>
      </c>
      <c r="L190" s="15">
        <v>5</v>
      </c>
      <c r="M190" s="79">
        <v>23.984999999999999</v>
      </c>
      <c r="N190" s="94">
        <v>23.984999999999999</v>
      </c>
      <c r="O190" s="63">
        <v>2530</v>
      </c>
      <c r="P190" s="64">
        <f>Table22457891011234567891011121314151617181920212223242526272829303132333438244454647484950515253626364656667686970345678910111213141516171819202122[[#This Row],[PEMBULATAN]]*O190</f>
        <v>60682.049999999996</v>
      </c>
    </row>
    <row r="191" spans="1:16" ht="26.25" customHeight="1" x14ac:dyDescent="0.2">
      <c r="A191" s="13"/>
      <c r="B191" s="73"/>
      <c r="C191" s="71" t="s">
        <v>4155</v>
      </c>
      <c r="D191" s="76" t="s">
        <v>56</v>
      </c>
      <c r="E191" s="12">
        <v>44530</v>
      </c>
      <c r="F191" s="74" t="s">
        <v>58</v>
      </c>
      <c r="G191" s="12">
        <v>44534</v>
      </c>
      <c r="H191" s="75" t="s">
        <v>3965</v>
      </c>
      <c r="I191" s="15">
        <v>83</v>
      </c>
      <c r="J191" s="15">
        <v>54</v>
      </c>
      <c r="K191" s="15">
        <v>34</v>
      </c>
      <c r="L191" s="15">
        <v>28</v>
      </c>
      <c r="M191" s="79">
        <v>38.097000000000001</v>
      </c>
      <c r="N191" s="94">
        <v>38.097000000000001</v>
      </c>
      <c r="O191" s="63">
        <v>2530</v>
      </c>
      <c r="P191" s="64">
        <f>Table22457891011234567891011121314151617181920212223242526272829303132333438244454647484950515253626364656667686970345678910111213141516171819202122[[#This Row],[PEMBULATAN]]*O191</f>
        <v>96385.41</v>
      </c>
    </row>
    <row r="192" spans="1:16" ht="26.25" customHeight="1" x14ac:dyDescent="0.2">
      <c r="A192" s="13"/>
      <c r="B192" s="73"/>
      <c r="C192" s="71" t="s">
        <v>4156</v>
      </c>
      <c r="D192" s="76" t="s">
        <v>56</v>
      </c>
      <c r="E192" s="12">
        <v>44530</v>
      </c>
      <c r="F192" s="74" t="s">
        <v>58</v>
      </c>
      <c r="G192" s="12">
        <v>44534</v>
      </c>
      <c r="H192" s="75" t="s">
        <v>3965</v>
      </c>
      <c r="I192" s="15">
        <v>96</v>
      </c>
      <c r="J192" s="15">
        <v>60</v>
      </c>
      <c r="K192" s="15">
        <v>38</v>
      </c>
      <c r="L192" s="15">
        <v>22</v>
      </c>
      <c r="M192" s="79">
        <v>54.72</v>
      </c>
      <c r="N192" s="94">
        <v>54.72</v>
      </c>
      <c r="O192" s="63">
        <v>2530</v>
      </c>
      <c r="P192" s="64">
        <f>Table22457891011234567891011121314151617181920212223242526272829303132333438244454647484950515253626364656667686970345678910111213141516171819202122[[#This Row],[PEMBULATAN]]*O192</f>
        <v>138441.60000000001</v>
      </c>
    </row>
    <row r="193" spans="1:16" ht="26.25" customHeight="1" x14ac:dyDescent="0.2">
      <c r="A193" s="13"/>
      <c r="B193" s="73"/>
      <c r="C193" s="71" t="s">
        <v>4157</v>
      </c>
      <c r="D193" s="76" t="s">
        <v>56</v>
      </c>
      <c r="E193" s="12">
        <v>44530</v>
      </c>
      <c r="F193" s="74" t="s">
        <v>58</v>
      </c>
      <c r="G193" s="12">
        <v>44534</v>
      </c>
      <c r="H193" s="75" t="s">
        <v>3965</v>
      </c>
      <c r="I193" s="15">
        <v>56</v>
      </c>
      <c r="J193" s="15">
        <v>56</v>
      </c>
      <c r="K193" s="15">
        <v>17</v>
      </c>
      <c r="L193" s="15">
        <v>3</v>
      </c>
      <c r="M193" s="79">
        <v>13.327999999999999</v>
      </c>
      <c r="N193" s="94">
        <v>14</v>
      </c>
      <c r="O193" s="63">
        <v>2530</v>
      </c>
      <c r="P193" s="64">
        <f>Table22457891011234567891011121314151617181920212223242526272829303132333438244454647484950515253626364656667686970345678910111213141516171819202122[[#This Row],[PEMBULATAN]]*O193</f>
        <v>35420</v>
      </c>
    </row>
    <row r="194" spans="1:16" ht="26.25" customHeight="1" x14ac:dyDescent="0.2">
      <c r="A194" s="13"/>
      <c r="B194" s="73"/>
      <c r="C194" s="71" t="s">
        <v>4158</v>
      </c>
      <c r="D194" s="76" t="s">
        <v>56</v>
      </c>
      <c r="E194" s="12">
        <v>44530</v>
      </c>
      <c r="F194" s="74" t="s">
        <v>58</v>
      </c>
      <c r="G194" s="12">
        <v>44534</v>
      </c>
      <c r="H194" s="75" t="s">
        <v>3965</v>
      </c>
      <c r="I194" s="15">
        <v>95</v>
      </c>
      <c r="J194" s="15">
        <v>60</v>
      </c>
      <c r="K194" s="15">
        <v>27</v>
      </c>
      <c r="L194" s="15">
        <v>8</v>
      </c>
      <c r="M194" s="79">
        <v>38.475000000000001</v>
      </c>
      <c r="N194" s="94">
        <v>39</v>
      </c>
      <c r="O194" s="63">
        <v>2530</v>
      </c>
      <c r="P194" s="64">
        <f>Table22457891011234567891011121314151617181920212223242526272829303132333438244454647484950515253626364656667686970345678910111213141516171819202122[[#This Row],[PEMBULATAN]]*O194</f>
        <v>98670</v>
      </c>
    </row>
    <row r="195" spans="1:16" ht="26.25" customHeight="1" x14ac:dyDescent="0.2">
      <c r="A195" s="13"/>
      <c r="B195" s="73"/>
      <c r="C195" s="71" t="s">
        <v>4159</v>
      </c>
      <c r="D195" s="76" t="s">
        <v>56</v>
      </c>
      <c r="E195" s="12">
        <v>44530</v>
      </c>
      <c r="F195" s="74" t="s">
        <v>58</v>
      </c>
      <c r="G195" s="12">
        <v>44534</v>
      </c>
      <c r="H195" s="75" t="s">
        <v>3965</v>
      </c>
      <c r="I195" s="15">
        <v>100</v>
      </c>
      <c r="J195" s="15">
        <v>60</v>
      </c>
      <c r="K195" s="15">
        <v>47</v>
      </c>
      <c r="L195" s="15">
        <v>23</v>
      </c>
      <c r="M195" s="79">
        <v>70.5</v>
      </c>
      <c r="N195" s="94">
        <v>72</v>
      </c>
      <c r="O195" s="63">
        <v>2530</v>
      </c>
      <c r="P195" s="64">
        <f>Table22457891011234567891011121314151617181920212223242526272829303132333438244454647484950515253626364656667686970345678910111213141516171819202122[[#This Row],[PEMBULATAN]]*O195</f>
        <v>182160</v>
      </c>
    </row>
    <row r="196" spans="1:16" ht="26.25" customHeight="1" x14ac:dyDescent="0.2">
      <c r="A196" s="13"/>
      <c r="B196" s="73"/>
      <c r="C196" s="71" t="s">
        <v>4160</v>
      </c>
      <c r="D196" s="76" t="s">
        <v>56</v>
      </c>
      <c r="E196" s="12">
        <v>44530</v>
      </c>
      <c r="F196" s="74" t="s">
        <v>58</v>
      </c>
      <c r="G196" s="12">
        <v>44534</v>
      </c>
      <c r="H196" s="75" t="s">
        <v>3965</v>
      </c>
      <c r="I196" s="15">
        <v>48</v>
      </c>
      <c r="J196" s="15">
        <v>44</v>
      </c>
      <c r="K196" s="15">
        <v>35</v>
      </c>
      <c r="L196" s="15">
        <v>12</v>
      </c>
      <c r="M196" s="79">
        <v>18.48</v>
      </c>
      <c r="N196" s="94">
        <v>19</v>
      </c>
      <c r="O196" s="63">
        <v>2530</v>
      </c>
      <c r="P196" s="64">
        <f>Table22457891011234567891011121314151617181920212223242526272829303132333438244454647484950515253626364656667686970345678910111213141516171819202122[[#This Row],[PEMBULATAN]]*O196</f>
        <v>48070</v>
      </c>
    </row>
    <row r="197" spans="1:16" ht="26.25" customHeight="1" x14ac:dyDescent="0.2">
      <c r="A197" s="13"/>
      <c r="B197" s="73"/>
      <c r="C197" s="71" t="s">
        <v>4161</v>
      </c>
      <c r="D197" s="76" t="s">
        <v>56</v>
      </c>
      <c r="E197" s="12">
        <v>44530</v>
      </c>
      <c r="F197" s="74" t="s">
        <v>58</v>
      </c>
      <c r="G197" s="12">
        <v>44534</v>
      </c>
      <c r="H197" s="75" t="s">
        <v>3965</v>
      </c>
      <c r="I197" s="15">
        <v>60</v>
      </c>
      <c r="J197" s="15">
        <v>42</v>
      </c>
      <c r="K197" s="15">
        <v>38</v>
      </c>
      <c r="L197" s="15">
        <v>2</v>
      </c>
      <c r="M197" s="79">
        <v>23.94</v>
      </c>
      <c r="N197" s="94">
        <v>23.94</v>
      </c>
      <c r="O197" s="63">
        <v>2530</v>
      </c>
      <c r="P197" s="64">
        <f>Table22457891011234567891011121314151617181920212223242526272829303132333438244454647484950515253626364656667686970345678910111213141516171819202122[[#This Row],[PEMBULATAN]]*O197</f>
        <v>60568.200000000004</v>
      </c>
    </row>
    <row r="198" spans="1:16" ht="26.25" customHeight="1" x14ac:dyDescent="0.2">
      <c r="A198" s="13"/>
      <c r="B198" s="73"/>
      <c r="C198" s="71" t="s">
        <v>4162</v>
      </c>
      <c r="D198" s="76" t="s">
        <v>56</v>
      </c>
      <c r="E198" s="12">
        <v>44530</v>
      </c>
      <c r="F198" s="74" t="s">
        <v>58</v>
      </c>
      <c r="G198" s="12">
        <v>44534</v>
      </c>
      <c r="H198" s="75" t="s">
        <v>3965</v>
      </c>
      <c r="I198" s="15">
        <v>102</v>
      </c>
      <c r="J198" s="15">
        <v>95</v>
      </c>
      <c r="K198" s="15">
        <v>12</v>
      </c>
      <c r="L198" s="15">
        <v>3</v>
      </c>
      <c r="M198" s="79">
        <v>29.07</v>
      </c>
      <c r="N198" s="94">
        <v>29.07</v>
      </c>
      <c r="O198" s="63">
        <v>2530</v>
      </c>
      <c r="P198" s="64">
        <f>Table22457891011234567891011121314151617181920212223242526272829303132333438244454647484950515253626364656667686970345678910111213141516171819202122[[#This Row],[PEMBULATAN]]*O198</f>
        <v>73547.100000000006</v>
      </c>
    </row>
    <row r="199" spans="1:16" ht="26.25" customHeight="1" x14ac:dyDescent="0.2">
      <c r="A199" s="13"/>
      <c r="B199" s="73"/>
      <c r="C199" s="71" t="s">
        <v>4163</v>
      </c>
      <c r="D199" s="76" t="s">
        <v>56</v>
      </c>
      <c r="E199" s="12">
        <v>44530</v>
      </c>
      <c r="F199" s="74" t="s">
        <v>58</v>
      </c>
      <c r="G199" s="12">
        <v>44534</v>
      </c>
      <c r="H199" s="75" t="s">
        <v>3965</v>
      </c>
      <c r="I199" s="15">
        <v>83</v>
      </c>
      <c r="J199" s="15">
        <v>52</v>
      </c>
      <c r="K199" s="15">
        <v>22</v>
      </c>
      <c r="L199" s="15">
        <v>14</v>
      </c>
      <c r="M199" s="79">
        <v>23.738</v>
      </c>
      <c r="N199" s="94">
        <v>23.738</v>
      </c>
      <c r="O199" s="63">
        <v>2530</v>
      </c>
      <c r="P199" s="64">
        <f>Table22457891011234567891011121314151617181920212223242526272829303132333438244454647484950515253626364656667686970345678910111213141516171819202122[[#This Row],[PEMBULATAN]]*O199</f>
        <v>60057.14</v>
      </c>
    </row>
    <row r="200" spans="1:16" ht="26.25" customHeight="1" x14ac:dyDescent="0.2">
      <c r="A200" s="13"/>
      <c r="B200" s="96"/>
      <c r="C200" s="71" t="s">
        <v>4164</v>
      </c>
      <c r="D200" s="76" t="s">
        <v>56</v>
      </c>
      <c r="E200" s="12">
        <v>44530</v>
      </c>
      <c r="F200" s="74" t="s">
        <v>58</v>
      </c>
      <c r="G200" s="12">
        <v>44534</v>
      </c>
      <c r="H200" s="75" t="s">
        <v>3965</v>
      </c>
      <c r="I200" s="15">
        <v>86</v>
      </c>
      <c r="J200" s="15">
        <v>45</v>
      </c>
      <c r="K200" s="15">
        <v>38</v>
      </c>
      <c r="L200" s="15">
        <v>19</v>
      </c>
      <c r="M200" s="79">
        <v>36.765000000000001</v>
      </c>
      <c r="N200" s="94">
        <v>36.765000000000001</v>
      </c>
      <c r="O200" s="63">
        <v>2530</v>
      </c>
      <c r="P200" s="64">
        <f>Table22457891011234567891011121314151617181920212223242526272829303132333438244454647484950515253626364656667686970345678910111213141516171819202122[[#This Row],[PEMBULATAN]]*O200</f>
        <v>93015.45</v>
      </c>
    </row>
    <row r="201" spans="1:16" ht="26.25" customHeight="1" x14ac:dyDescent="0.2">
      <c r="A201" s="13"/>
      <c r="B201" s="73" t="s">
        <v>4165</v>
      </c>
      <c r="C201" s="71" t="s">
        <v>4166</v>
      </c>
      <c r="D201" s="76" t="s">
        <v>56</v>
      </c>
      <c r="E201" s="12">
        <v>44530</v>
      </c>
      <c r="F201" s="74" t="s">
        <v>58</v>
      </c>
      <c r="G201" s="12">
        <v>44534</v>
      </c>
      <c r="H201" s="75" t="s">
        <v>3965</v>
      </c>
      <c r="I201" s="15">
        <v>48</v>
      </c>
      <c r="J201" s="15">
        <v>30</v>
      </c>
      <c r="K201" s="15">
        <v>21</v>
      </c>
      <c r="L201" s="15">
        <v>8</v>
      </c>
      <c r="M201" s="79">
        <v>7.56</v>
      </c>
      <c r="N201" s="94">
        <v>8</v>
      </c>
      <c r="O201" s="63">
        <v>2530</v>
      </c>
      <c r="P201" s="64">
        <f>Table22457891011234567891011121314151617181920212223242526272829303132333438244454647484950515253626364656667686970345678910111213141516171819202122[[#This Row],[PEMBULATAN]]*O201</f>
        <v>20240</v>
      </c>
    </row>
    <row r="202" spans="1:16" ht="26.25" customHeight="1" x14ac:dyDescent="0.2">
      <c r="A202" s="13"/>
      <c r="B202" s="73"/>
      <c r="C202" s="71" t="s">
        <v>4167</v>
      </c>
      <c r="D202" s="76" t="s">
        <v>56</v>
      </c>
      <c r="E202" s="12">
        <v>44530</v>
      </c>
      <c r="F202" s="74" t="s">
        <v>58</v>
      </c>
      <c r="G202" s="12">
        <v>44534</v>
      </c>
      <c r="H202" s="75" t="s">
        <v>3965</v>
      </c>
      <c r="I202" s="15">
        <v>61</v>
      </c>
      <c r="J202" s="15">
        <v>52</v>
      </c>
      <c r="K202" s="15">
        <v>28</v>
      </c>
      <c r="L202" s="15">
        <v>7</v>
      </c>
      <c r="M202" s="79">
        <v>22.204000000000001</v>
      </c>
      <c r="N202" s="94">
        <v>22.204000000000001</v>
      </c>
      <c r="O202" s="63">
        <v>2530</v>
      </c>
      <c r="P202" s="64">
        <f>Table22457891011234567891011121314151617181920212223242526272829303132333438244454647484950515253626364656667686970345678910111213141516171819202122[[#This Row],[PEMBULATAN]]*O202</f>
        <v>56176.12</v>
      </c>
    </row>
    <row r="203" spans="1:16" ht="26.25" customHeight="1" x14ac:dyDescent="0.2">
      <c r="A203" s="13"/>
      <c r="B203" s="73"/>
      <c r="C203" s="71" t="s">
        <v>4168</v>
      </c>
      <c r="D203" s="76" t="s">
        <v>56</v>
      </c>
      <c r="E203" s="12">
        <v>44530</v>
      </c>
      <c r="F203" s="74" t="s">
        <v>58</v>
      </c>
      <c r="G203" s="12">
        <v>44534</v>
      </c>
      <c r="H203" s="75" t="s">
        <v>3965</v>
      </c>
      <c r="I203" s="15">
        <v>36</v>
      </c>
      <c r="J203" s="15">
        <v>30</v>
      </c>
      <c r="K203" s="15">
        <v>10</v>
      </c>
      <c r="L203" s="15">
        <v>2</v>
      </c>
      <c r="M203" s="79">
        <v>2.7</v>
      </c>
      <c r="N203" s="94">
        <v>2.7</v>
      </c>
      <c r="O203" s="63">
        <v>2530</v>
      </c>
      <c r="P203" s="64">
        <f>Table22457891011234567891011121314151617181920212223242526272829303132333438244454647484950515253626364656667686970345678910111213141516171819202122[[#This Row],[PEMBULATAN]]*O203</f>
        <v>6831</v>
      </c>
    </row>
    <row r="204" spans="1:16" ht="26.25" customHeight="1" x14ac:dyDescent="0.2">
      <c r="A204" s="13"/>
      <c r="B204" s="73"/>
      <c r="C204" s="71" t="s">
        <v>4169</v>
      </c>
      <c r="D204" s="76" t="s">
        <v>56</v>
      </c>
      <c r="E204" s="12">
        <v>44530</v>
      </c>
      <c r="F204" s="74" t="s">
        <v>58</v>
      </c>
      <c r="G204" s="12">
        <v>44534</v>
      </c>
      <c r="H204" s="75" t="s">
        <v>3965</v>
      </c>
      <c r="I204" s="15">
        <v>96</v>
      </c>
      <c r="J204" s="15">
        <v>52</v>
      </c>
      <c r="K204" s="15">
        <v>35</v>
      </c>
      <c r="L204" s="15">
        <v>25</v>
      </c>
      <c r="M204" s="79">
        <v>43.68</v>
      </c>
      <c r="N204" s="94">
        <v>43.68</v>
      </c>
      <c r="O204" s="63">
        <v>2530</v>
      </c>
      <c r="P204" s="64">
        <f>Table22457891011234567891011121314151617181920212223242526272829303132333438244454647484950515253626364656667686970345678910111213141516171819202122[[#This Row],[PEMBULATAN]]*O204</f>
        <v>110510.39999999999</v>
      </c>
    </row>
    <row r="205" spans="1:16" ht="26.25" customHeight="1" x14ac:dyDescent="0.2">
      <c r="A205" s="13"/>
      <c r="B205" s="73"/>
      <c r="C205" s="71" t="s">
        <v>4170</v>
      </c>
      <c r="D205" s="76" t="s">
        <v>56</v>
      </c>
      <c r="E205" s="12">
        <v>44530</v>
      </c>
      <c r="F205" s="74" t="s">
        <v>58</v>
      </c>
      <c r="G205" s="12">
        <v>44534</v>
      </c>
      <c r="H205" s="75" t="s">
        <v>3965</v>
      </c>
      <c r="I205" s="15">
        <v>45</v>
      </c>
      <c r="J205" s="15">
        <v>30</v>
      </c>
      <c r="K205" s="15">
        <v>36</v>
      </c>
      <c r="L205" s="15">
        <v>1</v>
      </c>
      <c r="M205" s="79">
        <v>12.15</v>
      </c>
      <c r="N205" s="94">
        <v>12.15</v>
      </c>
      <c r="O205" s="63">
        <v>2530</v>
      </c>
      <c r="P205" s="64">
        <f>Table22457891011234567891011121314151617181920212223242526272829303132333438244454647484950515253626364656667686970345678910111213141516171819202122[[#This Row],[PEMBULATAN]]*O205</f>
        <v>30739.5</v>
      </c>
    </row>
    <row r="206" spans="1:16" ht="26.25" customHeight="1" x14ac:dyDescent="0.2">
      <c r="A206" s="13"/>
      <c r="B206" s="73"/>
      <c r="C206" s="71" t="s">
        <v>4171</v>
      </c>
      <c r="D206" s="76" t="s">
        <v>56</v>
      </c>
      <c r="E206" s="12">
        <v>44530</v>
      </c>
      <c r="F206" s="74" t="s">
        <v>58</v>
      </c>
      <c r="G206" s="12">
        <v>44534</v>
      </c>
      <c r="H206" s="75" t="s">
        <v>3965</v>
      </c>
      <c r="I206" s="15">
        <v>43</v>
      </c>
      <c r="J206" s="15">
        <v>32</v>
      </c>
      <c r="K206" s="15">
        <v>30</v>
      </c>
      <c r="L206" s="15">
        <v>11</v>
      </c>
      <c r="M206" s="79">
        <v>10.32</v>
      </c>
      <c r="N206" s="94">
        <v>12</v>
      </c>
      <c r="O206" s="63">
        <v>2530</v>
      </c>
      <c r="P206" s="64">
        <f>Table22457891011234567891011121314151617181920212223242526272829303132333438244454647484950515253626364656667686970345678910111213141516171819202122[[#This Row],[PEMBULATAN]]*O206</f>
        <v>30360</v>
      </c>
    </row>
    <row r="207" spans="1:16" ht="26.25" customHeight="1" x14ac:dyDescent="0.2">
      <c r="A207" s="13"/>
      <c r="B207" s="73"/>
      <c r="C207" s="71" t="s">
        <v>4172</v>
      </c>
      <c r="D207" s="76" t="s">
        <v>56</v>
      </c>
      <c r="E207" s="12">
        <v>44530</v>
      </c>
      <c r="F207" s="74" t="s">
        <v>58</v>
      </c>
      <c r="G207" s="12">
        <v>44534</v>
      </c>
      <c r="H207" s="75" t="s">
        <v>3965</v>
      </c>
      <c r="I207" s="15">
        <v>42</v>
      </c>
      <c r="J207" s="15">
        <v>32</v>
      </c>
      <c r="K207" s="15">
        <v>31</v>
      </c>
      <c r="L207" s="15">
        <v>11</v>
      </c>
      <c r="M207" s="79">
        <v>10.416</v>
      </c>
      <c r="N207" s="94">
        <v>12</v>
      </c>
      <c r="O207" s="63">
        <v>2530</v>
      </c>
      <c r="P207" s="64">
        <f>Table22457891011234567891011121314151617181920212223242526272829303132333438244454647484950515253626364656667686970345678910111213141516171819202122[[#This Row],[PEMBULATAN]]*O207</f>
        <v>30360</v>
      </c>
    </row>
    <row r="208" spans="1:16" ht="26.25" customHeight="1" x14ac:dyDescent="0.2">
      <c r="A208" s="13"/>
      <c r="B208" s="73"/>
      <c r="C208" s="71" t="s">
        <v>4173</v>
      </c>
      <c r="D208" s="76" t="s">
        <v>56</v>
      </c>
      <c r="E208" s="12">
        <v>44530</v>
      </c>
      <c r="F208" s="74" t="s">
        <v>58</v>
      </c>
      <c r="G208" s="12">
        <v>44534</v>
      </c>
      <c r="H208" s="75" t="s">
        <v>3965</v>
      </c>
      <c r="I208" s="15">
        <v>50</v>
      </c>
      <c r="J208" s="15">
        <v>13</v>
      </c>
      <c r="K208" s="15">
        <v>15</v>
      </c>
      <c r="L208" s="15">
        <v>1</v>
      </c>
      <c r="M208" s="79">
        <v>2.4375</v>
      </c>
      <c r="N208" s="94">
        <v>3</v>
      </c>
      <c r="O208" s="63">
        <v>2530</v>
      </c>
      <c r="P208" s="64">
        <f>Table22457891011234567891011121314151617181920212223242526272829303132333438244454647484950515253626364656667686970345678910111213141516171819202122[[#This Row],[PEMBULATAN]]*O208</f>
        <v>7590</v>
      </c>
    </row>
    <row r="209" spans="1:16" ht="26.25" customHeight="1" x14ac:dyDescent="0.2">
      <c r="A209" s="13"/>
      <c r="B209" s="96"/>
      <c r="C209" s="71" t="s">
        <v>4174</v>
      </c>
      <c r="D209" s="76" t="s">
        <v>56</v>
      </c>
      <c r="E209" s="12">
        <v>44530</v>
      </c>
      <c r="F209" s="74" t="s">
        <v>58</v>
      </c>
      <c r="G209" s="12">
        <v>44534</v>
      </c>
      <c r="H209" s="75" t="s">
        <v>3965</v>
      </c>
      <c r="I209" s="15">
        <v>55</v>
      </c>
      <c r="J209" s="15">
        <v>6</v>
      </c>
      <c r="K209" s="15">
        <v>6</v>
      </c>
      <c r="L209" s="15">
        <v>1</v>
      </c>
      <c r="M209" s="79">
        <v>0.495</v>
      </c>
      <c r="N209" s="94">
        <v>2</v>
      </c>
      <c r="O209" s="63">
        <v>2530</v>
      </c>
      <c r="P209" s="64">
        <f>Table22457891011234567891011121314151617181920212223242526272829303132333438244454647484950515253626364656667686970345678910111213141516171819202122[[#This Row],[PEMBULATAN]]*O209</f>
        <v>5060</v>
      </c>
    </row>
    <row r="210" spans="1:16" ht="26.25" customHeight="1" x14ac:dyDescent="0.2">
      <c r="A210" s="13"/>
      <c r="B210" s="73" t="s">
        <v>4175</v>
      </c>
      <c r="C210" s="71" t="s">
        <v>4176</v>
      </c>
      <c r="D210" s="76" t="s">
        <v>56</v>
      </c>
      <c r="E210" s="12">
        <v>44530</v>
      </c>
      <c r="F210" s="74" t="s">
        <v>58</v>
      </c>
      <c r="G210" s="12">
        <v>44534</v>
      </c>
      <c r="H210" s="75" t="s">
        <v>3965</v>
      </c>
      <c r="I210" s="15">
        <v>67</v>
      </c>
      <c r="J210" s="15">
        <v>55</v>
      </c>
      <c r="K210" s="15">
        <v>20</v>
      </c>
      <c r="L210" s="15">
        <v>10</v>
      </c>
      <c r="M210" s="79">
        <v>18.425000000000001</v>
      </c>
      <c r="N210" s="94">
        <v>19</v>
      </c>
      <c r="O210" s="63">
        <v>2530</v>
      </c>
      <c r="P210" s="64">
        <f>Table22457891011234567891011121314151617181920212223242526272829303132333438244454647484950515253626364656667686970345678910111213141516171819202122[[#This Row],[PEMBULATAN]]*O210</f>
        <v>48070</v>
      </c>
    </row>
    <row r="211" spans="1:16" ht="26.25" customHeight="1" x14ac:dyDescent="0.2">
      <c r="A211" s="13"/>
      <c r="B211" s="73"/>
      <c r="C211" s="71" t="s">
        <v>4177</v>
      </c>
      <c r="D211" s="76" t="s">
        <v>56</v>
      </c>
      <c r="E211" s="12">
        <v>44530</v>
      </c>
      <c r="F211" s="74" t="s">
        <v>58</v>
      </c>
      <c r="G211" s="12">
        <v>44534</v>
      </c>
      <c r="H211" s="75" t="s">
        <v>3965</v>
      </c>
      <c r="I211" s="15">
        <v>45</v>
      </c>
      <c r="J211" s="15">
        <v>45</v>
      </c>
      <c r="K211" s="15">
        <v>45</v>
      </c>
      <c r="L211" s="15">
        <v>15</v>
      </c>
      <c r="M211" s="79">
        <v>22.78125</v>
      </c>
      <c r="N211" s="94">
        <v>22.78125</v>
      </c>
      <c r="O211" s="63">
        <v>2530</v>
      </c>
      <c r="P211" s="64">
        <f>Table22457891011234567891011121314151617181920212223242526272829303132333438244454647484950515253626364656667686970345678910111213141516171819202122[[#This Row],[PEMBULATAN]]*O211</f>
        <v>57636.5625</v>
      </c>
    </row>
    <row r="212" spans="1:16" ht="26.25" customHeight="1" x14ac:dyDescent="0.2">
      <c r="A212" s="13"/>
      <c r="B212" s="73"/>
      <c r="C212" s="71" t="s">
        <v>4178</v>
      </c>
      <c r="D212" s="76" t="s">
        <v>56</v>
      </c>
      <c r="E212" s="12">
        <v>44530</v>
      </c>
      <c r="F212" s="74" t="s">
        <v>58</v>
      </c>
      <c r="G212" s="12">
        <v>44534</v>
      </c>
      <c r="H212" s="75" t="s">
        <v>3965</v>
      </c>
      <c r="I212" s="15">
        <v>45</v>
      </c>
      <c r="J212" s="15">
        <v>45</v>
      </c>
      <c r="K212" s="15">
        <v>45</v>
      </c>
      <c r="L212" s="15">
        <v>15</v>
      </c>
      <c r="M212" s="79">
        <v>22.78125</v>
      </c>
      <c r="N212" s="94">
        <v>22.78125</v>
      </c>
      <c r="O212" s="63">
        <v>2530</v>
      </c>
      <c r="P212" s="64">
        <f>Table22457891011234567891011121314151617181920212223242526272829303132333438244454647484950515253626364656667686970345678910111213141516171819202122[[#This Row],[PEMBULATAN]]*O212</f>
        <v>57636.5625</v>
      </c>
    </row>
    <row r="213" spans="1:16" ht="26.25" customHeight="1" x14ac:dyDescent="0.2">
      <c r="A213" s="13"/>
      <c r="B213" s="73"/>
      <c r="C213" s="71" t="s">
        <v>4179</v>
      </c>
      <c r="D213" s="76" t="s">
        <v>56</v>
      </c>
      <c r="E213" s="12">
        <v>44530</v>
      </c>
      <c r="F213" s="74" t="s">
        <v>58</v>
      </c>
      <c r="G213" s="12">
        <v>44534</v>
      </c>
      <c r="H213" s="75" t="s">
        <v>3965</v>
      </c>
      <c r="I213" s="15">
        <v>62</v>
      </c>
      <c r="J213" s="15">
        <v>42</v>
      </c>
      <c r="K213" s="15">
        <v>76</v>
      </c>
      <c r="L213" s="15">
        <v>31</v>
      </c>
      <c r="M213" s="79">
        <v>49.475999999999999</v>
      </c>
      <c r="N213" s="94">
        <v>50</v>
      </c>
      <c r="O213" s="63">
        <v>2530</v>
      </c>
      <c r="P213" s="64">
        <f>Table22457891011234567891011121314151617181920212223242526272829303132333438244454647484950515253626364656667686970345678910111213141516171819202122[[#This Row],[PEMBULATAN]]*O213</f>
        <v>126500</v>
      </c>
    </row>
    <row r="214" spans="1:16" ht="26.25" customHeight="1" x14ac:dyDescent="0.2">
      <c r="A214" s="13"/>
      <c r="B214" s="73"/>
      <c r="C214" s="71" t="s">
        <v>4180</v>
      </c>
      <c r="D214" s="76" t="s">
        <v>56</v>
      </c>
      <c r="E214" s="12">
        <v>44530</v>
      </c>
      <c r="F214" s="74" t="s">
        <v>58</v>
      </c>
      <c r="G214" s="12">
        <v>44534</v>
      </c>
      <c r="H214" s="75" t="s">
        <v>3965</v>
      </c>
      <c r="I214" s="15">
        <v>61</v>
      </c>
      <c r="J214" s="15">
        <v>46</v>
      </c>
      <c r="K214" s="15">
        <v>11</v>
      </c>
      <c r="L214" s="15">
        <v>10</v>
      </c>
      <c r="M214" s="79">
        <v>7.7164999999999999</v>
      </c>
      <c r="N214" s="94">
        <v>10</v>
      </c>
      <c r="O214" s="63">
        <v>2530</v>
      </c>
      <c r="P214" s="64">
        <f>Table22457891011234567891011121314151617181920212223242526272829303132333438244454647484950515253626364656667686970345678910111213141516171819202122[[#This Row],[PEMBULATAN]]*O214</f>
        <v>25300</v>
      </c>
    </row>
    <row r="215" spans="1:16" ht="26.25" customHeight="1" x14ac:dyDescent="0.2">
      <c r="A215" s="13"/>
      <c r="B215" s="73"/>
      <c r="C215" s="71" t="s">
        <v>4181</v>
      </c>
      <c r="D215" s="76" t="s">
        <v>56</v>
      </c>
      <c r="E215" s="12">
        <v>44530</v>
      </c>
      <c r="F215" s="74" t="s">
        <v>58</v>
      </c>
      <c r="G215" s="12">
        <v>44534</v>
      </c>
      <c r="H215" s="75" t="s">
        <v>3965</v>
      </c>
      <c r="I215" s="15">
        <v>50</v>
      </c>
      <c r="J215" s="15">
        <v>42</v>
      </c>
      <c r="K215" s="15">
        <v>32</v>
      </c>
      <c r="L215" s="15">
        <v>7</v>
      </c>
      <c r="M215" s="79">
        <v>16.8</v>
      </c>
      <c r="N215" s="94">
        <v>16.8</v>
      </c>
      <c r="O215" s="63">
        <v>2530</v>
      </c>
      <c r="P215" s="64">
        <f>Table22457891011234567891011121314151617181920212223242526272829303132333438244454647484950515253626364656667686970345678910111213141516171819202122[[#This Row],[PEMBULATAN]]*O215</f>
        <v>42504</v>
      </c>
    </row>
    <row r="216" spans="1:16" ht="22.5" customHeight="1" x14ac:dyDescent="0.2">
      <c r="A216" s="116" t="s">
        <v>30</v>
      </c>
      <c r="B216" s="117"/>
      <c r="C216" s="117"/>
      <c r="D216" s="117"/>
      <c r="E216" s="117"/>
      <c r="F216" s="117"/>
      <c r="G216" s="117"/>
      <c r="H216" s="117"/>
      <c r="I216" s="117"/>
      <c r="J216" s="117"/>
      <c r="K216" s="117"/>
      <c r="L216" s="118"/>
      <c r="M216" s="77">
        <f>SUBTOTAL(109,Table22457891011234567891011121314151617181920212223242526272829303132333438244454647484950515253626364656667686970345678910111213141516171819202122[KG VOLUME])</f>
        <v>5126.8282499999978</v>
      </c>
      <c r="N216" s="67">
        <f>SUM(N3:N215)</f>
        <v>5225.4557499999974</v>
      </c>
      <c r="O216" s="119">
        <f>SUM(P3:P215)</f>
        <v>13220403.047500001</v>
      </c>
      <c r="P216" s="120"/>
    </row>
    <row r="217" spans="1:16" ht="18" customHeight="1" x14ac:dyDescent="0.2">
      <c r="A217" s="84"/>
      <c r="B217" s="55" t="s">
        <v>42</v>
      </c>
      <c r="C217" s="54"/>
      <c r="D217" s="56" t="s">
        <v>43</v>
      </c>
      <c r="E217" s="84"/>
      <c r="F217" s="84"/>
      <c r="G217" s="84"/>
      <c r="H217" s="84"/>
      <c r="I217" s="84"/>
      <c r="J217" s="84"/>
      <c r="K217" s="84"/>
      <c r="L217" s="84"/>
      <c r="M217" s="85"/>
      <c r="N217" s="86" t="s">
        <v>51</v>
      </c>
      <c r="O217" s="87"/>
      <c r="P217" s="87">
        <f>O216*10%</f>
        <v>1322040.3047500001</v>
      </c>
    </row>
    <row r="218" spans="1:16" ht="18" customHeight="1" thickBot="1" x14ac:dyDescent="0.25">
      <c r="A218" s="84"/>
      <c r="B218" s="55"/>
      <c r="C218" s="54"/>
      <c r="D218" s="56"/>
      <c r="E218" s="84"/>
      <c r="F218" s="84"/>
      <c r="G218" s="84"/>
      <c r="H218" s="84"/>
      <c r="I218" s="84"/>
      <c r="J218" s="84"/>
      <c r="K218" s="84"/>
      <c r="L218" s="84"/>
      <c r="M218" s="85"/>
      <c r="N218" s="88" t="s">
        <v>52</v>
      </c>
      <c r="O218" s="89"/>
      <c r="P218" s="89">
        <f>O216-P217</f>
        <v>11898362.74275</v>
      </c>
    </row>
    <row r="219" spans="1:16" ht="18" customHeight="1" x14ac:dyDescent="0.2">
      <c r="A219" s="10"/>
      <c r="H219" s="62"/>
      <c r="N219" s="61" t="s">
        <v>31</v>
      </c>
      <c r="P219" s="68">
        <f>P218*1%</f>
        <v>118983.6274275</v>
      </c>
    </row>
    <row r="220" spans="1:16" ht="18" customHeight="1" thickBot="1" x14ac:dyDescent="0.25">
      <c r="A220" s="10"/>
      <c r="H220" s="62"/>
      <c r="N220" s="61" t="s">
        <v>53</v>
      </c>
      <c r="P220" s="70">
        <f>P218*2%</f>
        <v>237967.25485500001</v>
      </c>
    </row>
    <row r="221" spans="1:16" ht="18" customHeight="1" x14ac:dyDescent="0.2">
      <c r="A221" s="10"/>
      <c r="H221" s="62"/>
      <c r="N221" s="65" t="s">
        <v>32</v>
      </c>
      <c r="O221" s="66"/>
      <c r="P221" s="69">
        <f>P218+P219-P220</f>
        <v>11779379.1153225</v>
      </c>
    </row>
    <row r="223" spans="1:16" x14ac:dyDescent="0.2">
      <c r="A223" s="10"/>
      <c r="H223" s="62"/>
      <c r="P223" s="70"/>
    </row>
    <row r="224" spans="1:16" x14ac:dyDescent="0.2">
      <c r="A224" s="10"/>
      <c r="H224" s="62"/>
      <c r="O224" s="57"/>
      <c r="P224" s="70"/>
    </row>
    <row r="225" spans="1:16" s="3" customFormat="1" x14ac:dyDescent="0.25">
      <c r="A225" s="10"/>
      <c r="B225" s="2"/>
      <c r="C225" s="2"/>
      <c r="E225" s="11"/>
      <c r="H225" s="62"/>
      <c r="N225" s="14"/>
      <c r="O225" s="14"/>
      <c r="P225" s="14"/>
    </row>
    <row r="226" spans="1:16" s="3" customFormat="1" x14ac:dyDescent="0.25">
      <c r="A226" s="10"/>
      <c r="B226" s="2"/>
      <c r="C226" s="2"/>
      <c r="E226" s="11"/>
      <c r="H226" s="62"/>
      <c r="N226" s="14"/>
      <c r="O226" s="14"/>
      <c r="P226" s="14"/>
    </row>
    <row r="227" spans="1:16" s="3" customFormat="1" x14ac:dyDescent="0.25">
      <c r="A227" s="10"/>
      <c r="B227" s="2"/>
      <c r="C227" s="2"/>
      <c r="E227" s="11"/>
      <c r="H227" s="62"/>
      <c r="N227" s="14"/>
      <c r="O227" s="14"/>
      <c r="P227" s="14"/>
    </row>
    <row r="228" spans="1:16" s="3" customFormat="1" x14ac:dyDescent="0.25">
      <c r="A228" s="10"/>
      <c r="B228" s="2"/>
      <c r="C228" s="2"/>
      <c r="E228" s="11"/>
      <c r="H228" s="62"/>
      <c r="N228" s="14"/>
      <c r="O228" s="14"/>
      <c r="P228" s="14"/>
    </row>
    <row r="229" spans="1:16" s="3" customFormat="1" x14ac:dyDescent="0.25">
      <c r="A229" s="10"/>
      <c r="B229" s="2"/>
      <c r="C229" s="2"/>
      <c r="E229" s="11"/>
      <c r="H229" s="62"/>
      <c r="N229" s="14"/>
      <c r="O229" s="14"/>
      <c r="P229" s="14"/>
    </row>
    <row r="230" spans="1:16" s="3" customFormat="1" x14ac:dyDescent="0.25">
      <c r="A230" s="10"/>
      <c r="B230" s="2"/>
      <c r="C230" s="2"/>
      <c r="E230" s="11"/>
      <c r="H230" s="62"/>
      <c r="N230" s="14"/>
      <c r="O230" s="14"/>
      <c r="P230" s="14"/>
    </row>
    <row r="231" spans="1:16" s="3" customFormat="1" x14ac:dyDescent="0.25">
      <c r="A231" s="10"/>
      <c r="B231" s="2"/>
      <c r="C231" s="2"/>
      <c r="E231" s="11"/>
      <c r="H231" s="62"/>
      <c r="N231" s="14"/>
      <c r="O231" s="14"/>
      <c r="P231" s="14"/>
    </row>
    <row r="232" spans="1:16" s="3" customFormat="1" x14ac:dyDescent="0.25">
      <c r="A232" s="10"/>
      <c r="B232" s="2"/>
      <c r="C232" s="2"/>
      <c r="E232" s="11"/>
      <c r="H232" s="62"/>
      <c r="N232" s="14"/>
      <c r="O232" s="14"/>
      <c r="P232" s="14"/>
    </row>
    <row r="233" spans="1:16" s="3" customFormat="1" x14ac:dyDescent="0.25">
      <c r="A233" s="10"/>
      <c r="B233" s="2"/>
      <c r="C233" s="2"/>
      <c r="E233" s="11"/>
      <c r="H233" s="62"/>
      <c r="N233" s="14"/>
      <c r="O233" s="14"/>
      <c r="P233" s="14"/>
    </row>
    <row r="234" spans="1:16" s="3" customFormat="1" x14ac:dyDescent="0.25">
      <c r="A234" s="10"/>
      <c r="B234" s="2"/>
      <c r="C234" s="2"/>
      <c r="E234" s="11"/>
      <c r="H234" s="62"/>
      <c r="N234" s="14"/>
      <c r="O234" s="14"/>
      <c r="P234" s="14"/>
    </row>
    <row r="235" spans="1:16" s="3" customFormat="1" x14ac:dyDescent="0.25">
      <c r="A235" s="10"/>
      <c r="B235" s="2"/>
      <c r="C235" s="2"/>
      <c r="E235" s="11"/>
      <c r="H235" s="62"/>
      <c r="N235" s="14"/>
      <c r="O235" s="14"/>
      <c r="P235" s="14"/>
    </row>
    <row r="236" spans="1:16" s="3" customFormat="1" x14ac:dyDescent="0.25">
      <c r="A236" s="10"/>
      <c r="B236" s="2"/>
      <c r="C236" s="2"/>
      <c r="E236" s="11"/>
      <c r="H236" s="62"/>
      <c r="N236" s="14"/>
      <c r="O236" s="14"/>
      <c r="P236" s="14"/>
    </row>
  </sheetData>
  <mergeCells count="2">
    <mergeCell ref="A216:L216"/>
    <mergeCell ref="O216:P216"/>
  </mergeCells>
  <conditionalFormatting sqref="B3:B215">
    <cfRule type="duplicateValues" dxfId="15" priority="10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99"/>
  <sheetViews>
    <sheetView workbookViewId="0">
      <pane xSplit="5" ySplit="2" topLeftCell="F75" activePane="bottomRight" state="frozen"/>
      <selection pane="topRight" activeCell="F1" sqref="F1"/>
      <selection pane="bottomLeft" activeCell="A3" sqref="A3"/>
      <selection pane="bottomRight" activeCell="C75" sqref="C75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1" customWidth="1"/>
    <col min="6" max="6" width="11.85546875" style="3" customWidth="1"/>
    <col min="7" max="7" width="9.5703125" style="3" customWidth="1"/>
    <col min="8" max="8" width="14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8" t="s">
        <v>44</v>
      </c>
      <c r="B2" s="7" t="s">
        <v>7</v>
      </c>
      <c r="C2" s="7" t="s">
        <v>0</v>
      </c>
      <c r="D2" s="7" t="s">
        <v>1</v>
      </c>
      <c r="E2" s="59" t="s">
        <v>4</v>
      </c>
      <c r="F2" s="7" t="s">
        <v>3</v>
      </c>
      <c r="G2" s="7" t="s">
        <v>5</v>
      </c>
      <c r="H2" s="59" t="s">
        <v>2</v>
      </c>
      <c r="I2" s="7" t="s">
        <v>39</v>
      </c>
      <c r="J2" s="7" t="s">
        <v>40</v>
      </c>
      <c r="K2" s="7" t="s">
        <v>41</v>
      </c>
      <c r="L2" s="60" t="s">
        <v>45</v>
      </c>
      <c r="M2" s="60" t="s">
        <v>46</v>
      </c>
      <c r="N2" s="60" t="s">
        <v>6</v>
      </c>
      <c r="O2" s="60" t="s">
        <v>47</v>
      </c>
      <c r="P2" s="60" t="s">
        <v>48</v>
      </c>
    </row>
    <row r="3" spans="1:16" ht="26.25" customHeight="1" x14ac:dyDescent="0.2">
      <c r="A3" s="81">
        <v>406052</v>
      </c>
      <c r="B3" s="97" t="s">
        <v>710</v>
      </c>
      <c r="C3" s="8" t="s">
        <v>711</v>
      </c>
      <c r="D3" s="74" t="s">
        <v>56</v>
      </c>
      <c r="E3" s="12">
        <v>44517</v>
      </c>
      <c r="F3" s="74" t="s">
        <v>57</v>
      </c>
      <c r="G3" s="12">
        <v>44520</v>
      </c>
      <c r="H3" s="9" t="s">
        <v>4183</v>
      </c>
      <c r="I3" s="1">
        <v>140</v>
      </c>
      <c r="J3" s="1">
        <v>6</v>
      </c>
      <c r="K3" s="1">
        <v>30</v>
      </c>
      <c r="L3" s="1">
        <v>6</v>
      </c>
      <c r="M3" s="78">
        <v>6.3</v>
      </c>
      <c r="N3" s="94">
        <v>7</v>
      </c>
      <c r="O3" s="63">
        <v>2530</v>
      </c>
      <c r="P3" s="64">
        <f>Table22457891011234567891011121314151617181920212223242526272829303132333438237[[#This Row],[PEMBULATAN]]*O3</f>
        <v>17710</v>
      </c>
    </row>
    <row r="4" spans="1:16" ht="26.25" customHeight="1" x14ac:dyDescent="0.2">
      <c r="A4" s="13"/>
      <c r="B4" s="73" t="s">
        <v>712</v>
      </c>
      <c r="C4" s="71" t="s">
        <v>713</v>
      </c>
      <c r="D4" s="76" t="s">
        <v>56</v>
      </c>
      <c r="E4" s="12">
        <v>44517</v>
      </c>
      <c r="F4" s="74" t="s">
        <v>57</v>
      </c>
      <c r="G4" s="12">
        <v>44520</v>
      </c>
      <c r="H4" s="9" t="s">
        <v>4183</v>
      </c>
      <c r="I4" s="15">
        <v>50</v>
      </c>
      <c r="J4" s="15">
        <v>33</v>
      </c>
      <c r="K4" s="15">
        <v>29</v>
      </c>
      <c r="L4" s="15">
        <v>2</v>
      </c>
      <c r="M4" s="79">
        <v>11.9625</v>
      </c>
      <c r="N4" s="94">
        <v>11.9625</v>
      </c>
      <c r="O4" s="63">
        <v>2530</v>
      </c>
      <c r="P4" s="64">
        <f>Table22457891011234567891011121314151617181920212223242526272829303132333438237[[#This Row],[PEMBULATAN]]*O4</f>
        <v>30265.125</v>
      </c>
    </row>
    <row r="5" spans="1:16" ht="26.25" customHeight="1" x14ac:dyDescent="0.2">
      <c r="A5" s="13"/>
      <c r="B5" s="73"/>
      <c r="C5" s="71" t="s">
        <v>714</v>
      </c>
      <c r="D5" s="76" t="s">
        <v>56</v>
      </c>
      <c r="E5" s="12">
        <v>44517</v>
      </c>
      <c r="F5" s="74" t="s">
        <v>57</v>
      </c>
      <c r="G5" s="12">
        <v>44520</v>
      </c>
      <c r="H5" s="9" t="s">
        <v>4183</v>
      </c>
      <c r="I5" s="15">
        <v>91</v>
      </c>
      <c r="J5" s="15">
        <v>53</v>
      </c>
      <c r="K5" s="15">
        <v>30</v>
      </c>
      <c r="L5" s="15">
        <v>22</v>
      </c>
      <c r="M5" s="79">
        <v>36.172499999999999</v>
      </c>
      <c r="N5" s="94">
        <v>36.172499999999999</v>
      </c>
      <c r="O5" s="63">
        <v>2530</v>
      </c>
      <c r="P5" s="64">
        <f>Table22457891011234567891011121314151617181920212223242526272829303132333438237[[#This Row],[PEMBULATAN]]*O5</f>
        <v>91516.425000000003</v>
      </c>
    </row>
    <row r="6" spans="1:16" ht="26.25" customHeight="1" x14ac:dyDescent="0.2">
      <c r="A6" s="13"/>
      <c r="B6" s="73"/>
      <c r="C6" s="71" t="s">
        <v>715</v>
      </c>
      <c r="D6" s="76" t="s">
        <v>56</v>
      </c>
      <c r="E6" s="12">
        <v>44517</v>
      </c>
      <c r="F6" s="74" t="s">
        <v>57</v>
      </c>
      <c r="G6" s="12">
        <v>44520</v>
      </c>
      <c r="H6" s="9" t="s">
        <v>4183</v>
      </c>
      <c r="I6" s="15">
        <v>81</v>
      </c>
      <c r="J6" s="15">
        <v>400</v>
      </c>
      <c r="K6" s="15">
        <v>31</v>
      </c>
      <c r="L6" s="15">
        <v>16</v>
      </c>
      <c r="M6" s="79">
        <v>251.1</v>
      </c>
      <c r="N6" s="94">
        <v>251.1</v>
      </c>
      <c r="O6" s="63">
        <v>2530</v>
      </c>
      <c r="P6" s="64">
        <f>Table22457891011234567891011121314151617181920212223242526272829303132333438237[[#This Row],[PEMBULATAN]]*O6</f>
        <v>635283</v>
      </c>
    </row>
    <row r="7" spans="1:16" ht="26.25" customHeight="1" x14ac:dyDescent="0.2">
      <c r="A7" s="13"/>
      <c r="B7" s="73"/>
      <c r="C7" s="71" t="s">
        <v>716</v>
      </c>
      <c r="D7" s="76" t="s">
        <v>56</v>
      </c>
      <c r="E7" s="12">
        <v>44517</v>
      </c>
      <c r="F7" s="74" t="s">
        <v>57</v>
      </c>
      <c r="G7" s="12">
        <v>44520</v>
      </c>
      <c r="H7" s="9" t="s">
        <v>4183</v>
      </c>
      <c r="I7" s="15">
        <v>83</v>
      </c>
      <c r="J7" s="15">
        <v>60</v>
      </c>
      <c r="K7" s="15">
        <v>40</v>
      </c>
      <c r="L7" s="15">
        <v>23</v>
      </c>
      <c r="M7" s="79">
        <v>49.8</v>
      </c>
      <c r="N7" s="94">
        <v>49.8</v>
      </c>
      <c r="O7" s="63">
        <v>2530</v>
      </c>
      <c r="P7" s="64">
        <f>Table22457891011234567891011121314151617181920212223242526272829303132333438237[[#This Row],[PEMBULATAN]]*O7</f>
        <v>125994</v>
      </c>
    </row>
    <row r="8" spans="1:16" ht="26.25" customHeight="1" x14ac:dyDescent="0.2">
      <c r="A8" s="13"/>
      <c r="B8" s="73"/>
      <c r="C8" s="71" t="s">
        <v>717</v>
      </c>
      <c r="D8" s="76" t="s">
        <v>56</v>
      </c>
      <c r="E8" s="12">
        <v>44517</v>
      </c>
      <c r="F8" s="74" t="s">
        <v>57</v>
      </c>
      <c r="G8" s="12">
        <v>44520</v>
      </c>
      <c r="H8" s="9" t="s">
        <v>4183</v>
      </c>
      <c r="I8" s="15">
        <v>40</v>
      </c>
      <c r="J8" s="15">
        <v>33</v>
      </c>
      <c r="K8" s="15">
        <v>22</v>
      </c>
      <c r="L8" s="15">
        <v>3</v>
      </c>
      <c r="M8" s="79">
        <v>7.26</v>
      </c>
      <c r="N8" s="94">
        <v>7.26</v>
      </c>
      <c r="O8" s="63">
        <v>2530</v>
      </c>
      <c r="P8" s="64">
        <f>Table22457891011234567891011121314151617181920212223242526272829303132333438237[[#This Row],[PEMBULATAN]]*O8</f>
        <v>18367.8</v>
      </c>
    </row>
    <row r="9" spans="1:16" ht="26.25" customHeight="1" x14ac:dyDescent="0.2">
      <c r="A9" s="13"/>
      <c r="B9" s="73"/>
      <c r="C9" s="71" t="s">
        <v>718</v>
      </c>
      <c r="D9" s="76" t="s">
        <v>56</v>
      </c>
      <c r="E9" s="12">
        <v>44517</v>
      </c>
      <c r="F9" s="74" t="s">
        <v>57</v>
      </c>
      <c r="G9" s="12">
        <v>44520</v>
      </c>
      <c r="H9" s="9" t="s">
        <v>4183</v>
      </c>
      <c r="I9" s="15">
        <v>63</v>
      </c>
      <c r="J9" s="15">
        <v>50</v>
      </c>
      <c r="K9" s="15">
        <v>30</v>
      </c>
      <c r="L9" s="15">
        <v>8</v>
      </c>
      <c r="M9" s="79">
        <v>23.625</v>
      </c>
      <c r="N9" s="94">
        <v>23.625</v>
      </c>
      <c r="O9" s="63">
        <v>2530</v>
      </c>
      <c r="P9" s="64">
        <f>Table22457891011234567891011121314151617181920212223242526272829303132333438237[[#This Row],[PEMBULATAN]]*O9</f>
        <v>59771.25</v>
      </c>
    </row>
    <row r="10" spans="1:16" ht="26.25" customHeight="1" x14ac:dyDescent="0.2">
      <c r="A10" s="13"/>
      <c r="B10" s="73"/>
      <c r="C10" s="71" t="s">
        <v>719</v>
      </c>
      <c r="D10" s="76" t="s">
        <v>56</v>
      </c>
      <c r="E10" s="12">
        <v>44517</v>
      </c>
      <c r="F10" s="74" t="s">
        <v>57</v>
      </c>
      <c r="G10" s="12">
        <v>44520</v>
      </c>
      <c r="H10" s="9" t="s">
        <v>4183</v>
      </c>
      <c r="I10" s="15">
        <v>92</v>
      </c>
      <c r="J10" s="15">
        <v>65</v>
      </c>
      <c r="K10" s="15">
        <v>48</v>
      </c>
      <c r="L10" s="15">
        <v>17</v>
      </c>
      <c r="M10" s="79">
        <v>71.760000000000005</v>
      </c>
      <c r="N10" s="94">
        <v>71.760000000000005</v>
      </c>
      <c r="O10" s="63">
        <v>2530</v>
      </c>
      <c r="P10" s="64">
        <f>Table22457891011234567891011121314151617181920212223242526272829303132333438237[[#This Row],[PEMBULATAN]]*O10</f>
        <v>181552.80000000002</v>
      </c>
    </row>
    <row r="11" spans="1:16" ht="26.25" customHeight="1" x14ac:dyDescent="0.2">
      <c r="A11" s="13"/>
      <c r="B11" s="73"/>
      <c r="C11" s="71" t="s">
        <v>720</v>
      </c>
      <c r="D11" s="76" t="s">
        <v>56</v>
      </c>
      <c r="E11" s="12">
        <v>44517</v>
      </c>
      <c r="F11" s="74" t="s">
        <v>57</v>
      </c>
      <c r="G11" s="12">
        <v>44520</v>
      </c>
      <c r="H11" s="9" t="s">
        <v>4183</v>
      </c>
      <c r="I11" s="15">
        <v>85</v>
      </c>
      <c r="J11" s="15">
        <v>41</v>
      </c>
      <c r="K11" s="15">
        <v>20</v>
      </c>
      <c r="L11" s="15">
        <v>11</v>
      </c>
      <c r="M11" s="79">
        <v>17.425000000000001</v>
      </c>
      <c r="N11" s="94">
        <v>18</v>
      </c>
      <c r="O11" s="63">
        <v>2530</v>
      </c>
      <c r="P11" s="64">
        <f>Table22457891011234567891011121314151617181920212223242526272829303132333438237[[#This Row],[PEMBULATAN]]*O11</f>
        <v>45540</v>
      </c>
    </row>
    <row r="12" spans="1:16" ht="26.25" customHeight="1" x14ac:dyDescent="0.2">
      <c r="A12" s="13"/>
      <c r="B12" s="73"/>
      <c r="C12" s="71" t="s">
        <v>721</v>
      </c>
      <c r="D12" s="76" t="s">
        <v>56</v>
      </c>
      <c r="E12" s="12">
        <v>44517</v>
      </c>
      <c r="F12" s="74" t="s">
        <v>57</v>
      </c>
      <c r="G12" s="12">
        <v>44520</v>
      </c>
      <c r="H12" s="9" t="s">
        <v>4183</v>
      </c>
      <c r="I12" s="15">
        <v>45</v>
      </c>
      <c r="J12" s="15">
        <v>40</v>
      </c>
      <c r="K12" s="15">
        <v>20</v>
      </c>
      <c r="L12" s="15">
        <v>4</v>
      </c>
      <c r="M12" s="79">
        <v>9</v>
      </c>
      <c r="N12" s="94">
        <v>9</v>
      </c>
      <c r="O12" s="63">
        <v>2530</v>
      </c>
      <c r="P12" s="64">
        <f>Table22457891011234567891011121314151617181920212223242526272829303132333438237[[#This Row],[PEMBULATAN]]*O12</f>
        <v>22770</v>
      </c>
    </row>
    <row r="13" spans="1:16" ht="26.25" customHeight="1" x14ac:dyDescent="0.2">
      <c r="A13" s="13"/>
      <c r="B13" s="73"/>
      <c r="C13" s="71" t="s">
        <v>722</v>
      </c>
      <c r="D13" s="76" t="s">
        <v>56</v>
      </c>
      <c r="E13" s="12">
        <v>44517</v>
      </c>
      <c r="F13" s="74" t="s">
        <v>57</v>
      </c>
      <c r="G13" s="12">
        <v>44520</v>
      </c>
      <c r="H13" s="9" t="s">
        <v>4183</v>
      </c>
      <c r="I13" s="15">
        <v>81</v>
      </c>
      <c r="J13" s="15">
        <v>52</v>
      </c>
      <c r="K13" s="15">
        <v>26</v>
      </c>
      <c r="L13" s="15">
        <v>15</v>
      </c>
      <c r="M13" s="79">
        <v>27.378</v>
      </c>
      <c r="N13" s="94">
        <v>28</v>
      </c>
      <c r="O13" s="63">
        <v>2530</v>
      </c>
      <c r="P13" s="64">
        <f>Table22457891011234567891011121314151617181920212223242526272829303132333438237[[#This Row],[PEMBULATAN]]*O13</f>
        <v>70840</v>
      </c>
    </row>
    <row r="14" spans="1:16" ht="26.25" customHeight="1" x14ac:dyDescent="0.2">
      <c r="A14" s="13"/>
      <c r="B14" s="73"/>
      <c r="C14" s="71" t="s">
        <v>723</v>
      </c>
      <c r="D14" s="76" t="s">
        <v>56</v>
      </c>
      <c r="E14" s="12">
        <v>44517</v>
      </c>
      <c r="F14" s="74" t="s">
        <v>57</v>
      </c>
      <c r="G14" s="12">
        <v>44520</v>
      </c>
      <c r="H14" s="9" t="s">
        <v>4183</v>
      </c>
      <c r="I14" s="15">
        <v>70</v>
      </c>
      <c r="J14" s="15">
        <v>20</v>
      </c>
      <c r="K14" s="15">
        <v>20</v>
      </c>
      <c r="L14" s="15">
        <v>6</v>
      </c>
      <c r="M14" s="79">
        <v>7</v>
      </c>
      <c r="N14" s="94">
        <v>7</v>
      </c>
      <c r="O14" s="63">
        <v>2530</v>
      </c>
      <c r="P14" s="64">
        <f>Table22457891011234567891011121314151617181920212223242526272829303132333438237[[#This Row],[PEMBULATAN]]*O14</f>
        <v>17710</v>
      </c>
    </row>
    <row r="15" spans="1:16" ht="26.25" customHeight="1" x14ac:dyDescent="0.2">
      <c r="A15" s="13"/>
      <c r="B15" s="73"/>
      <c r="C15" s="71" t="s">
        <v>724</v>
      </c>
      <c r="D15" s="76" t="s">
        <v>56</v>
      </c>
      <c r="E15" s="12">
        <v>44517</v>
      </c>
      <c r="F15" s="74" t="s">
        <v>57</v>
      </c>
      <c r="G15" s="12">
        <v>44520</v>
      </c>
      <c r="H15" s="9" t="s">
        <v>4183</v>
      </c>
      <c r="I15" s="15">
        <v>48</v>
      </c>
      <c r="J15" s="15">
        <v>30</v>
      </c>
      <c r="K15" s="15">
        <v>28</v>
      </c>
      <c r="L15" s="15">
        <v>7</v>
      </c>
      <c r="M15" s="79">
        <v>10.08</v>
      </c>
      <c r="N15" s="94">
        <v>10.08</v>
      </c>
      <c r="O15" s="63">
        <v>2530</v>
      </c>
      <c r="P15" s="64">
        <f>Table22457891011234567891011121314151617181920212223242526272829303132333438237[[#This Row],[PEMBULATAN]]*O15</f>
        <v>25502.400000000001</v>
      </c>
    </row>
    <row r="16" spans="1:16" ht="26.25" customHeight="1" x14ac:dyDescent="0.2">
      <c r="A16" s="13"/>
      <c r="B16" s="73"/>
      <c r="C16" s="71" t="s">
        <v>725</v>
      </c>
      <c r="D16" s="76" t="s">
        <v>56</v>
      </c>
      <c r="E16" s="12">
        <v>44517</v>
      </c>
      <c r="F16" s="74" t="s">
        <v>57</v>
      </c>
      <c r="G16" s="12">
        <v>44520</v>
      </c>
      <c r="H16" s="9" t="s">
        <v>4183</v>
      </c>
      <c r="I16" s="15">
        <v>82</v>
      </c>
      <c r="J16" s="15">
        <v>52</v>
      </c>
      <c r="K16" s="15">
        <v>30</v>
      </c>
      <c r="L16" s="15">
        <v>5</v>
      </c>
      <c r="M16" s="79">
        <v>31.98</v>
      </c>
      <c r="N16" s="94">
        <v>31.98</v>
      </c>
      <c r="O16" s="63">
        <v>2530</v>
      </c>
      <c r="P16" s="64">
        <f>Table22457891011234567891011121314151617181920212223242526272829303132333438237[[#This Row],[PEMBULATAN]]*O16</f>
        <v>80909.399999999994</v>
      </c>
    </row>
    <row r="17" spans="1:16" ht="26.25" customHeight="1" x14ac:dyDescent="0.2">
      <c r="A17" s="13"/>
      <c r="B17" s="73"/>
      <c r="C17" s="71" t="s">
        <v>726</v>
      </c>
      <c r="D17" s="76" t="s">
        <v>56</v>
      </c>
      <c r="E17" s="12">
        <v>44517</v>
      </c>
      <c r="F17" s="74" t="s">
        <v>57</v>
      </c>
      <c r="G17" s="12">
        <v>44520</v>
      </c>
      <c r="H17" s="9" t="s">
        <v>4183</v>
      </c>
      <c r="I17" s="15">
        <v>75</v>
      </c>
      <c r="J17" s="15">
        <v>51</v>
      </c>
      <c r="K17" s="15">
        <v>52</v>
      </c>
      <c r="L17" s="15">
        <v>10</v>
      </c>
      <c r="M17" s="79">
        <v>49.725000000000001</v>
      </c>
      <c r="N17" s="94">
        <v>49.725000000000001</v>
      </c>
      <c r="O17" s="63">
        <v>2530</v>
      </c>
      <c r="P17" s="64">
        <f>Table22457891011234567891011121314151617181920212223242526272829303132333438237[[#This Row],[PEMBULATAN]]*O17</f>
        <v>125804.25</v>
      </c>
    </row>
    <row r="18" spans="1:16" ht="26.25" customHeight="1" x14ac:dyDescent="0.2">
      <c r="A18" s="13"/>
      <c r="B18" s="73"/>
      <c r="C18" s="71" t="s">
        <v>727</v>
      </c>
      <c r="D18" s="76" t="s">
        <v>56</v>
      </c>
      <c r="E18" s="12">
        <v>44517</v>
      </c>
      <c r="F18" s="74" t="s">
        <v>57</v>
      </c>
      <c r="G18" s="12">
        <v>44520</v>
      </c>
      <c r="H18" s="9" t="s">
        <v>4183</v>
      </c>
      <c r="I18" s="15">
        <v>80</v>
      </c>
      <c r="J18" s="15">
        <v>60</v>
      </c>
      <c r="K18" s="15">
        <v>32</v>
      </c>
      <c r="L18" s="15">
        <v>12</v>
      </c>
      <c r="M18" s="79">
        <v>38.4</v>
      </c>
      <c r="N18" s="94">
        <v>39</v>
      </c>
      <c r="O18" s="63">
        <v>2530</v>
      </c>
      <c r="P18" s="64">
        <f>Table22457891011234567891011121314151617181920212223242526272829303132333438237[[#This Row],[PEMBULATAN]]*O18</f>
        <v>98670</v>
      </c>
    </row>
    <row r="19" spans="1:16" ht="26.25" customHeight="1" x14ac:dyDescent="0.2">
      <c r="A19" s="13"/>
      <c r="B19" s="73"/>
      <c r="C19" s="71" t="s">
        <v>728</v>
      </c>
      <c r="D19" s="76" t="s">
        <v>56</v>
      </c>
      <c r="E19" s="12">
        <v>44517</v>
      </c>
      <c r="F19" s="74" t="s">
        <v>57</v>
      </c>
      <c r="G19" s="12">
        <v>44520</v>
      </c>
      <c r="H19" s="9" t="s">
        <v>4183</v>
      </c>
      <c r="I19" s="15">
        <v>60</v>
      </c>
      <c r="J19" s="15">
        <v>40</v>
      </c>
      <c r="K19" s="15">
        <v>27</v>
      </c>
      <c r="L19" s="15">
        <v>10</v>
      </c>
      <c r="M19" s="79">
        <v>16.2</v>
      </c>
      <c r="N19" s="94">
        <v>16.2</v>
      </c>
      <c r="O19" s="63">
        <v>2530</v>
      </c>
      <c r="P19" s="64">
        <f>Table22457891011234567891011121314151617181920212223242526272829303132333438237[[#This Row],[PEMBULATAN]]*O19</f>
        <v>40986</v>
      </c>
    </row>
    <row r="20" spans="1:16" ht="26.25" customHeight="1" x14ac:dyDescent="0.2">
      <c r="A20" s="13"/>
      <c r="B20" s="73"/>
      <c r="C20" s="71" t="s">
        <v>729</v>
      </c>
      <c r="D20" s="76" t="s">
        <v>56</v>
      </c>
      <c r="E20" s="12">
        <v>44517</v>
      </c>
      <c r="F20" s="74" t="s">
        <v>57</v>
      </c>
      <c r="G20" s="12">
        <v>44520</v>
      </c>
      <c r="H20" s="9" t="s">
        <v>4183</v>
      </c>
      <c r="I20" s="15">
        <v>61</v>
      </c>
      <c r="J20" s="15">
        <v>61</v>
      </c>
      <c r="K20" s="15">
        <v>6</v>
      </c>
      <c r="L20" s="15">
        <v>2</v>
      </c>
      <c r="M20" s="79">
        <v>5.5815000000000001</v>
      </c>
      <c r="N20" s="94">
        <v>5.5815000000000001</v>
      </c>
      <c r="O20" s="63">
        <v>2530</v>
      </c>
      <c r="P20" s="64">
        <f>Table22457891011234567891011121314151617181920212223242526272829303132333438237[[#This Row],[PEMBULATAN]]*O20</f>
        <v>14121.195</v>
      </c>
    </row>
    <row r="21" spans="1:16" ht="26.25" customHeight="1" x14ac:dyDescent="0.2">
      <c r="A21" s="13"/>
      <c r="B21" s="73"/>
      <c r="C21" s="71" t="s">
        <v>730</v>
      </c>
      <c r="D21" s="76" t="s">
        <v>56</v>
      </c>
      <c r="E21" s="12">
        <v>44517</v>
      </c>
      <c r="F21" s="74" t="s">
        <v>57</v>
      </c>
      <c r="G21" s="12">
        <v>44520</v>
      </c>
      <c r="H21" s="9" t="s">
        <v>4183</v>
      </c>
      <c r="I21" s="15">
        <v>80</v>
      </c>
      <c r="J21" s="15">
        <v>8</v>
      </c>
      <c r="K21" s="15">
        <v>7</v>
      </c>
      <c r="L21" s="15">
        <v>1</v>
      </c>
      <c r="M21" s="79">
        <v>1.1200000000000001</v>
      </c>
      <c r="N21" s="94">
        <v>1.1200000000000001</v>
      </c>
      <c r="O21" s="63">
        <v>2530</v>
      </c>
      <c r="P21" s="64">
        <f>Table22457891011234567891011121314151617181920212223242526272829303132333438237[[#This Row],[PEMBULATAN]]*O21</f>
        <v>2833.6000000000004</v>
      </c>
    </row>
    <row r="22" spans="1:16" ht="26.25" customHeight="1" x14ac:dyDescent="0.2">
      <c r="A22" s="13"/>
      <c r="B22" s="73"/>
      <c r="C22" s="71" t="s">
        <v>731</v>
      </c>
      <c r="D22" s="76" t="s">
        <v>56</v>
      </c>
      <c r="E22" s="12">
        <v>44517</v>
      </c>
      <c r="F22" s="74" t="s">
        <v>57</v>
      </c>
      <c r="G22" s="12">
        <v>44520</v>
      </c>
      <c r="H22" s="9" t="s">
        <v>4183</v>
      </c>
      <c r="I22" s="15">
        <v>100</v>
      </c>
      <c r="J22" s="15">
        <v>32</v>
      </c>
      <c r="K22" s="15">
        <v>8</v>
      </c>
      <c r="L22" s="15">
        <v>1</v>
      </c>
      <c r="M22" s="79">
        <v>6.4</v>
      </c>
      <c r="N22" s="94">
        <v>7</v>
      </c>
      <c r="O22" s="63">
        <v>2530</v>
      </c>
      <c r="P22" s="64">
        <f>Table22457891011234567891011121314151617181920212223242526272829303132333438237[[#This Row],[PEMBULATAN]]*O22</f>
        <v>17710</v>
      </c>
    </row>
    <row r="23" spans="1:16" ht="26.25" customHeight="1" x14ac:dyDescent="0.2">
      <c r="A23" s="13"/>
      <c r="B23" s="73"/>
      <c r="C23" s="71" t="s">
        <v>732</v>
      </c>
      <c r="D23" s="76" t="s">
        <v>56</v>
      </c>
      <c r="E23" s="12">
        <v>44517</v>
      </c>
      <c r="F23" s="74" t="s">
        <v>57</v>
      </c>
      <c r="G23" s="12">
        <v>44520</v>
      </c>
      <c r="H23" s="9" t="s">
        <v>4183</v>
      </c>
      <c r="I23" s="15">
        <v>36</v>
      </c>
      <c r="J23" s="15">
        <v>36</v>
      </c>
      <c r="K23" s="15">
        <v>33</v>
      </c>
      <c r="L23" s="15">
        <v>9</v>
      </c>
      <c r="M23" s="79">
        <v>10.692</v>
      </c>
      <c r="N23" s="94">
        <v>10.692</v>
      </c>
      <c r="O23" s="63">
        <v>2530</v>
      </c>
      <c r="P23" s="64">
        <f>Table22457891011234567891011121314151617181920212223242526272829303132333438237[[#This Row],[PEMBULATAN]]*O23</f>
        <v>27050.760000000002</v>
      </c>
    </row>
    <row r="24" spans="1:16" ht="26.25" customHeight="1" x14ac:dyDescent="0.2">
      <c r="A24" s="13"/>
      <c r="B24" s="73"/>
      <c r="C24" s="71" t="s">
        <v>733</v>
      </c>
      <c r="D24" s="76" t="s">
        <v>56</v>
      </c>
      <c r="E24" s="12">
        <v>44517</v>
      </c>
      <c r="F24" s="74" t="s">
        <v>57</v>
      </c>
      <c r="G24" s="12">
        <v>44520</v>
      </c>
      <c r="H24" s="9" t="s">
        <v>4183</v>
      </c>
      <c r="I24" s="15">
        <v>100</v>
      </c>
      <c r="J24" s="15">
        <v>14</v>
      </c>
      <c r="K24" s="15">
        <v>6</v>
      </c>
      <c r="L24" s="15">
        <v>1</v>
      </c>
      <c r="M24" s="79">
        <v>2.1</v>
      </c>
      <c r="N24" s="94">
        <v>2.1</v>
      </c>
      <c r="O24" s="63">
        <v>2530</v>
      </c>
      <c r="P24" s="64">
        <f>Table22457891011234567891011121314151617181920212223242526272829303132333438237[[#This Row],[PEMBULATAN]]*O24</f>
        <v>5313</v>
      </c>
    </row>
    <row r="25" spans="1:16" ht="26.25" customHeight="1" x14ac:dyDescent="0.2">
      <c r="A25" s="13"/>
      <c r="B25" s="73"/>
      <c r="C25" s="71" t="s">
        <v>734</v>
      </c>
      <c r="D25" s="76" t="s">
        <v>56</v>
      </c>
      <c r="E25" s="12">
        <v>44517</v>
      </c>
      <c r="F25" s="74" t="s">
        <v>57</v>
      </c>
      <c r="G25" s="12">
        <v>44520</v>
      </c>
      <c r="H25" s="9" t="s">
        <v>4183</v>
      </c>
      <c r="I25" s="15">
        <v>50</v>
      </c>
      <c r="J25" s="15">
        <v>32</v>
      </c>
      <c r="K25" s="15">
        <v>20</v>
      </c>
      <c r="L25" s="15">
        <v>3</v>
      </c>
      <c r="M25" s="79">
        <v>8</v>
      </c>
      <c r="N25" s="94">
        <v>8</v>
      </c>
      <c r="O25" s="63">
        <v>2530</v>
      </c>
      <c r="P25" s="64">
        <f>Table22457891011234567891011121314151617181920212223242526272829303132333438237[[#This Row],[PEMBULATAN]]*O25</f>
        <v>20240</v>
      </c>
    </row>
    <row r="26" spans="1:16" ht="26.25" customHeight="1" x14ac:dyDescent="0.2">
      <c r="A26" s="13"/>
      <c r="B26" s="73"/>
      <c r="C26" s="71" t="s">
        <v>735</v>
      </c>
      <c r="D26" s="76" t="s">
        <v>56</v>
      </c>
      <c r="E26" s="12">
        <v>44517</v>
      </c>
      <c r="F26" s="74" t="s">
        <v>57</v>
      </c>
      <c r="G26" s="12">
        <v>44520</v>
      </c>
      <c r="H26" s="9" t="s">
        <v>4183</v>
      </c>
      <c r="I26" s="15">
        <v>50</v>
      </c>
      <c r="J26" s="15">
        <v>33</v>
      </c>
      <c r="K26" s="15">
        <v>23</v>
      </c>
      <c r="L26" s="15">
        <v>4</v>
      </c>
      <c r="M26" s="79">
        <v>9.4875000000000007</v>
      </c>
      <c r="N26" s="94">
        <v>10</v>
      </c>
      <c r="O26" s="63">
        <v>2530</v>
      </c>
      <c r="P26" s="64">
        <f>Table22457891011234567891011121314151617181920212223242526272829303132333438237[[#This Row],[PEMBULATAN]]*O26</f>
        <v>25300</v>
      </c>
    </row>
    <row r="27" spans="1:16" ht="26.25" customHeight="1" x14ac:dyDescent="0.2">
      <c r="A27" s="13"/>
      <c r="B27" s="73"/>
      <c r="C27" s="71" t="s">
        <v>736</v>
      </c>
      <c r="D27" s="76" t="s">
        <v>56</v>
      </c>
      <c r="E27" s="12">
        <v>44517</v>
      </c>
      <c r="F27" s="74" t="s">
        <v>57</v>
      </c>
      <c r="G27" s="12">
        <v>44520</v>
      </c>
      <c r="H27" s="9" t="s">
        <v>4183</v>
      </c>
      <c r="I27" s="15">
        <v>100</v>
      </c>
      <c r="J27" s="15">
        <v>50</v>
      </c>
      <c r="K27" s="15">
        <v>34</v>
      </c>
      <c r="L27" s="15">
        <v>8</v>
      </c>
      <c r="M27" s="79">
        <v>42.5</v>
      </c>
      <c r="N27" s="94">
        <v>44</v>
      </c>
      <c r="O27" s="63">
        <v>2530</v>
      </c>
      <c r="P27" s="64">
        <f>Table22457891011234567891011121314151617181920212223242526272829303132333438237[[#This Row],[PEMBULATAN]]*O27</f>
        <v>111320</v>
      </c>
    </row>
    <row r="28" spans="1:16" ht="26.25" customHeight="1" x14ac:dyDescent="0.2">
      <c r="A28" s="13"/>
      <c r="B28" s="73"/>
      <c r="C28" s="71" t="s">
        <v>737</v>
      </c>
      <c r="D28" s="76" t="s">
        <v>56</v>
      </c>
      <c r="E28" s="12">
        <v>44517</v>
      </c>
      <c r="F28" s="74" t="s">
        <v>57</v>
      </c>
      <c r="G28" s="12">
        <v>44520</v>
      </c>
      <c r="H28" s="9" t="s">
        <v>4183</v>
      </c>
      <c r="I28" s="15">
        <v>40</v>
      </c>
      <c r="J28" s="15">
        <v>36</v>
      </c>
      <c r="K28" s="15">
        <v>20</v>
      </c>
      <c r="L28" s="15">
        <v>4</v>
      </c>
      <c r="M28" s="79">
        <v>7.2</v>
      </c>
      <c r="N28" s="94">
        <v>7.2</v>
      </c>
      <c r="O28" s="63">
        <v>2530</v>
      </c>
      <c r="P28" s="64">
        <f>Table22457891011234567891011121314151617181920212223242526272829303132333438237[[#This Row],[PEMBULATAN]]*O28</f>
        <v>18216</v>
      </c>
    </row>
    <row r="29" spans="1:16" ht="26.25" customHeight="1" x14ac:dyDescent="0.2">
      <c r="A29" s="13"/>
      <c r="B29" s="73"/>
      <c r="C29" s="71" t="s">
        <v>738</v>
      </c>
      <c r="D29" s="76" t="s">
        <v>56</v>
      </c>
      <c r="E29" s="12">
        <v>44517</v>
      </c>
      <c r="F29" s="74" t="s">
        <v>57</v>
      </c>
      <c r="G29" s="12">
        <v>44520</v>
      </c>
      <c r="H29" s="9" t="s">
        <v>4183</v>
      </c>
      <c r="I29" s="15">
        <v>71</v>
      </c>
      <c r="J29" s="15">
        <v>52</v>
      </c>
      <c r="K29" s="15">
        <v>30</v>
      </c>
      <c r="L29" s="15">
        <v>4</v>
      </c>
      <c r="M29" s="79">
        <v>27.69</v>
      </c>
      <c r="N29" s="94">
        <v>27.69</v>
      </c>
      <c r="O29" s="63">
        <v>2530</v>
      </c>
      <c r="P29" s="64">
        <f>Table22457891011234567891011121314151617181920212223242526272829303132333438237[[#This Row],[PEMBULATAN]]*O29</f>
        <v>70055.7</v>
      </c>
    </row>
    <row r="30" spans="1:16" ht="26.25" customHeight="1" x14ac:dyDescent="0.2">
      <c r="A30" s="13"/>
      <c r="B30" s="73"/>
      <c r="C30" s="71" t="s">
        <v>739</v>
      </c>
      <c r="D30" s="76" t="s">
        <v>56</v>
      </c>
      <c r="E30" s="12">
        <v>44517</v>
      </c>
      <c r="F30" s="74" t="s">
        <v>57</v>
      </c>
      <c r="G30" s="12">
        <v>44520</v>
      </c>
      <c r="H30" s="9" t="s">
        <v>4183</v>
      </c>
      <c r="I30" s="15">
        <v>70</v>
      </c>
      <c r="J30" s="15">
        <v>45</v>
      </c>
      <c r="K30" s="15">
        <v>40</v>
      </c>
      <c r="L30" s="15">
        <v>7</v>
      </c>
      <c r="M30" s="79">
        <v>31.5</v>
      </c>
      <c r="N30" s="94">
        <v>33</v>
      </c>
      <c r="O30" s="63">
        <v>2530</v>
      </c>
      <c r="P30" s="64">
        <f>Table22457891011234567891011121314151617181920212223242526272829303132333438237[[#This Row],[PEMBULATAN]]*O30</f>
        <v>83490</v>
      </c>
    </row>
    <row r="31" spans="1:16" ht="26.25" customHeight="1" x14ac:dyDescent="0.2">
      <c r="A31" s="13"/>
      <c r="B31" s="73"/>
      <c r="C31" s="71" t="s">
        <v>740</v>
      </c>
      <c r="D31" s="76" t="s">
        <v>56</v>
      </c>
      <c r="E31" s="12">
        <v>44517</v>
      </c>
      <c r="F31" s="74" t="s">
        <v>57</v>
      </c>
      <c r="G31" s="12">
        <v>44520</v>
      </c>
      <c r="H31" s="9" t="s">
        <v>4183</v>
      </c>
      <c r="I31" s="15">
        <v>70</v>
      </c>
      <c r="J31" s="15">
        <v>52</v>
      </c>
      <c r="K31" s="15">
        <v>30</v>
      </c>
      <c r="L31" s="15">
        <v>8</v>
      </c>
      <c r="M31" s="79">
        <v>27.3</v>
      </c>
      <c r="N31" s="94">
        <v>28</v>
      </c>
      <c r="O31" s="63">
        <v>2530</v>
      </c>
      <c r="P31" s="64">
        <f>Table22457891011234567891011121314151617181920212223242526272829303132333438237[[#This Row],[PEMBULATAN]]*O31</f>
        <v>70840</v>
      </c>
    </row>
    <row r="32" spans="1:16" ht="26.25" customHeight="1" x14ac:dyDescent="0.2">
      <c r="A32" s="13"/>
      <c r="B32" s="73"/>
      <c r="C32" s="71" t="s">
        <v>741</v>
      </c>
      <c r="D32" s="76" t="s">
        <v>56</v>
      </c>
      <c r="E32" s="12">
        <v>44517</v>
      </c>
      <c r="F32" s="74" t="s">
        <v>57</v>
      </c>
      <c r="G32" s="12">
        <v>44520</v>
      </c>
      <c r="H32" s="9" t="s">
        <v>4183</v>
      </c>
      <c r="I32" s="15">
        <v>94</v>
      </c>
      <c r="J32" s="15">
        <v>54</v>
      </c>
      <c r="K32" s="15">
        <v>44</v>
      </c>
      <c r="L32" s="15">
        <v>14</v>
      </c>
      <c r="M32" s="79">
        <v>55.835999999999999</v>
      </c>
      <c r="N32" s="94">
        <v>55.835999999999999</v>
      </c>
      <c r="O32" s="63">
        <v>2530</v>
      </c>
      <c r="P32" s="64">
        <f>Table22457891011234567891011121314151617181920212223242526272829303132333438237[[#This Row],[PEMBULATAN]]*O32</f>
        <v>141265.07999999999</v>
      </c>
    </row>
    <row r="33" spans="1:16" ht="26.25" customHeight="1" x14ac:dyDescent="0.2">
      <c r="A33" s="13"/>
      <c r="B33" s="73"/>
      <c r="C33" s="71" t="s">
        <v>742</v>
      </c>
      <c r="D33" s="76" t="s">
        <v>56</v>
      </c>
      <c r="E33" s="12">
        <v>44517</v>
      </c>
      <c r="F33" s="74" t="s">
        <v>57</v>
      </c>
      <c r="G33" s="12">
        <v>44520</v>
      </c>
      <c r="H33" s="9" t="s">
        <v>4183</v>
      </c>
      <c r="I33" s="15">
        <v>43</v>
      </c>
      <c r="J33" s="15">
        <v>36</v>
      </c>
      <c r="K33" s="15">
        <v>11</v>
      </c>
      <c r="L33" s="15">
        <v>2</v>
      </c>
      <c r="M33" s="79">
        <v>4.2569999999999997</v>
      </c>
      <c r="N33" s="94">
        <v>4.2569999999999997</v>
      </c>
      <c r="O33" s="63">
        <v>2530</v>
      </c>
      <c r="P33" s="64">
        <f>Table22457891011234567891011121314151617181920212223242526272829303132333438237[[#This Row],[PEMBULATAN]]*O33</f>
        <v>10770.21</v>
      </c>
    </row>
    <row r="34" spans="1:16" ht="26.25" customHeight="1" x14ac:dyDescent="0.2">
      <c r="A34" s="13"/>
      <c r="B34" s="73"/>
      <c r="C34" s="71" t="s">
        <v>743</v>
      </c>
      <c r="D34" s="76" t="s">
        <v>56</v>
      </c>
      <c r="E34" s="12">
        <v>44517</v>
      </c>
      <c r="F34" s="74" t="s">
        <v>57</v>
      </c>
      <c r="G34" s="12">
        <v>44520</v>
      </c>
      <c r="H34" s="9" t="s">
        <v>4183</v>
      </c>
      <c r="I34" s="15">
        <v>42</v>
      </c>
      <c r="J34" s="15">
        <v>33</v>
      </c>
      <c r="K34" s="15">
        <v>20</v>
      </c>
      <c r="L34" s="15">
        <v>4</v>
      </c>
      <c r="M34" s="79">
        <v>6.93</v>
      </c>
      <c r="N34" s="94">
        <v>6.93</v>
      </c>
      <c r="O34" s="63">
        <v>2530</v>
      </c>
      <c r="P34" s="64">
        <f>Table22457891011234567891011121314151617181920212223242526272829303132333438237[[#This Row],[PEMBULATAN]]*O34</f>
        <v>17532.899999999998</v>
      </c>
    </row>
    <row r="35" spans="1:16" ht="26.25" customHeight="1" x14ac:dyDescent="0.2">
      <c r="A35" s="13"/>
      <c r="B35" s="73"/>
      <c r="C35" s="71" t="s">
        <v>744</v>
      </c>
      <c r="D35" s="76" t="s">
        <v>56</v>
      </c>
      <c r="E35" s="12">
        <v>44517</v>
      </c>
      <c r="F35" s="74" t="s">
        <v>57</v>
      </c>
      <c r="G35" s="12">
        <v>44520</v>
      </c>
      <c r="H35" s="9" t="s">
        <v>4183</v>
      </c>
      <c r="I35" s="15">
        <v>20</v>
      </c>
      <c r="J35" s="15">
        <v>30</v>
      </c>
      <c r="K35" s="15">
        <v>15</v>
      </c>
      <c r="L35" s="15">
        <v>1</v>
      </c>
      <c r="M35" s="79">
        <v>2.25</v>
      </c>
      <c r="N35" s="94">
        <v>2.25</v>
      </c>
      <c r="O35" s="63">
        <v>2530</v>
      </c>
      <c r="P35" s="64">
        <f>Table22457891011234567891011121314151617181920212223242526272829303132333438237[[#This Row],[PEMBULATAN]]*O35</f>
        <v>5692.5</v>
      </c>
    </row>
    <row r="36" spans="1:16" ht="26.25" customHeight="1" x14ac:dyDescent="0.2">
      <c r="A36" s="13"/>
      <c r="B36" s="73"/>
      <c r="C36" s="71" t="s">
        <v>745</v>
      </c>
      <c r="D36" s="76" t="s">
        <v>56</v>
      </c>
      <c r="E36" s="12">
        <v>44517</v>
      </c>
      <c r="F36" s="74" t="s">
        <v>57</v>
      </c>
      <c r="G36" s="12">
        <v>44520</v>
      </c>
      <c r="H36" s="9" t="s">
        <v>4183</v>
      </c>
      <c r="I36" s="15">
        <v>43</v>
      </c>
      <c r="J36" s="15">
        <v>30</v>
      </c>
      <c r="K36" s="15">
        <v>20</v>
      </c>
      <c r="L36" s="15">
        <v>1</v>
      </c>
      <c r="M36" s="79">
        <v>6.45</v>
      </c>
      <c r="N36" s="94">
        <v>7</v>
      </c>
      <c r="O36" s="63">
        <v>2530</v>
      </c>
      <c r="P36" s="64">
        <f>Table22457891011234567891011121314151617181920212223242526272829303132333438237[[#This Row],[PEMBULATAN]]*O36</f>
        <v>17710</v>
      </c>
    </row>
    <row r="37" spans="1:16" ht="26.25" customHeight="1" x14ac:dyDescent="0.2">
      <c r="A37" s="13"/>
      <c r="B37" s="73"/>
      <c r="C37" s="71" t="s">
        <v>746</v>
      </c>
      <c r="D37" s="76" t="s">
        <v>56</v>
      </c>
      <c r="E37" s="12">
        <v>44517</v>
      </c>
      <c r="F37" s="74" t="s">
        <v>57</v>
      </c>
      <c r="G37" s="12">
        <v>44520</v>
      </c>
      <c r="H37" s="9" t="s">
        <v>4183</v>
      </c>
      <c r="I37" s="15">
        <v>83</v>
      </c>
      <c r="J37" s="15">
        <v>52</v>
      </c>
      <c r="K37" s="15">
        <v>40</v>
      </c>
      <c r="L37" s="15">
        <v>17</v>
      </c>
      <c r="M37" s="79">
        <v>43.16</v>
      </c>
      <c r="N37" s="94">
        <v>43.16</v>
      </c>
      <c r="O37" s="63">
        <v>2530</v>
      </c>
      <c r="P37" s="64">
        <f>Table22457891011234567891011121314151617181920212223242526272829303132333438237[[#This Row],[PEMBULATAN]]*O37</f>
        <v>109194.79999999999</v>
      </c>
    </row>
    <row r="38" spans="1:16" ht="26.25" customHeight="1" x14ac:dyDescent="0.2">
      <c r="A38" s="13"/>
      <c r="B38" s="73"/>
      <c r="C38" s="71" t="s">
        <v>747</v>
      </c>
      <c r="D38" s="76" t="s">
        <v>56</v>
      </c>
      <c r="E38" s="12">
        <v>44517</v>
      </c>
      <c r="F38" s="74" t="s">
        <v>57</v>
      </c>
      <c r="G38" s="12">
        <v>44520</v>
      </c>
      <c r="H38" s="9" t="s">
        <v>4183</v>
      </c>
      <c r="I38" s="15">
        <v>10</v>
      </c>
      <c r="J38" s="15">
        <v>20</v>
      </c>
      <c r="K38" s="15">
        <v>20</v>
      </c>
      <c r="L38" s="15">
        <v>1</v>
      </c>
      <c r="M38" s="79">
        <v>1</v>
      </c>
      <c r="N38" s="94">
        <v>1</v>
      </c>
      <c r="O38" s="63">
        <v>2530</v>
      </c>
      <c r="P38" s="64">
        <f>Table22457891011234567891011121314151617181920212223242526272829303132333438237[[#This Row],[PEMBULATAN]]*O38</f>
        <v>2530</v>
      </c>
    </row>
    <row r="39" spans="1:16" ht="26.25" customHeight="1" x14ac:dyDescent="0.2">
      <c r="A39" s="13"/>
      <c r="B39" s="73"/>
      <c r="C39" s="71" t="s">
        <v>748</v>
      </c>
      <c r="D39" s="76" t="s">
        <v>56</v>
      </c>
      <c r="E39" s="12">
        <v>44517</v>
      </c>
      <c r="F39" s="74" t="s">
        <v>57</v>
      </c>
      <c r="G39" s="12">
        <v>44520</v>
      </c>
      <c r="H39" s="9" t="s">
        <v>4183</v>
      </c>
      <c r="I39" s="15">
        <v>52</v>
      </c>
      <c r="J39" s="15">
        <v>42</v>
      </c>
      <c r="K39" s="15">
        <v>15</v>
      </c>
      <c r="L39" s="15">
        <v>2</v>
      </c>
      <c r="M39" s="79">
        <v>8.19</v>
      </c>
      <c r="N39" s="94">
        <v>8.19</v>
      </c>
      <c r="O39" s="63">
        <v>2530</v>
      </c>
      <c r="P39" s="64">
        <f>Table22457891011234567891011121314151617181920212223242526272829303132333438237[[#This Row],[PEMBULATAN]]*O39</f>
        <v>20720.699999999997</v>
      </c>
    </row>
    <row r="40" spans="1:16" ht="26.25" customHeight="1" x14ac:dyDescent="0.2">
      <c r="A40" s="13"/>
      <c r="B40" s="73"/>
      <c r="C40" s="71" t="s">
        <v>749</v>
      </c>
      <c r="D40" s="76" t="s">
        <v>56</v>
      </c>
      <c r="E40" s="12">
        <v>44517</v>
      </c>
      <c r="F40" s="74" t="s">
        <v>57</v>
      </c>
      <c r="G40" s="12">
        <v>44520</v>
      </c>
      <c r="H40" s="9" t="s">
        <v>4183</v>
      </c>
      <c r="I40" s="15">
        <v>40</v>
      </c>
      <c r="J40" s="15">
        <v>35</v>
      </c>
      <c r="K40" s="15">
        <v>20</v>
      </c>
      <c r="L40" s="15">
        <v>2</v>
      </c>
      <c r="M40" s="79">
        <v>7</v>
      </c>
      <c r="N40" s="94">
        <v>7</v>
      </c>
      <c r="O40" s="63">
        <v>2530</v>
      </c>
      <c r="P40" s="64">
        <f>Table22457891011234567891011121314151617181920212223242526272829303132333438237[[#This Row],[PEMBULATAN]]*O40</f>
        <v>17710</v>
      </c>
    </row>
    <row r="41" spans="1:16" ht="26.25" customHeight="1" x14ac:dyDescent="0.2">
      <c r="A41" s="13"/>
      <c r="B41" s="73"/>
      <c r="C41" s="71" t="s">
        <v>750</v>
      </c>
      <c r="D41" s="76" t="s">
        <v>56</v>
      </c>
      <c r="E41" s="12">
        <v>44517</v>
      </c>
      <c r="F41" s="74" t="s">
        <v>57</v>
      </c>
      <c r="G41" s="12">
        <v>44520</v>
      </c>
      <c r="H41" s="9" t="s">
        <v>4183</v>
      </c>
      <c r="I41" s="15">
        <v>90</v>
      </c>
      <c r="J41" s="15">
        <v>44</v>
      </c>
      <c r="K41" s="15">
        <v>34</v>
      </c>
      <c r="L41" s="15">
        <v>20</v>
      </c>
      <c r="M41" s="79">
        <v>33.659999999999997</v>
      </c>
      <c r="N41" s="94">
        <v>33.659999999999997</v>
      </c>
      <c r="O41" s="63">
        <v>2530</v>
      </c>
      <c r="P41" s="64">
        <f>Table22457891011234567891011121314151617181920212223242526272829303132333438237[[#This Row],[PEMBULATAN]]*O41</f>
        <v>85159.799999999988</v>
      </c>
    </row>
    <row r="42" spans="1:16" ht="26.25" customHeight="1" x14ac:dyDescent="0.2">
      <c r="A42" s="13"/>
      <c r="B42" s="73"/>
      <c r="C42" s="71" t="s">
        <v>751</v>
      </c>
      <c r="D42" s="76" t="s">
        <v>56</v>
      </c>
      <c r="E42" s="12">
        <v>44517</v>
      </c>
      <c r="F42" s="74" t="s">
        <v>57</v>
      </c>
      <c r="G42" s="12">
        <v>44520</v>
      </c>
      <c r="H42" s="9" t="s">
        <v>4183</v>
      </c>
      <c r="I42" s="15">
        <v>40</v>
      </c>
      <c r="J42" s="15">
        <v>38</v>
      </c>
      <c r="K42" s="15">
        <v>40</v>
      </c>
      <c r="L42" s="15">
        <v>6</v>
      </c>
      <c r="M42" s="79">
        <v>15.2</v>
      </c>
      <c r="N42" s="94">
        <v>15.2</v>
      </c>
      <c r="O42" s="63">
        <v>2530</v>
      </c>
      <c r="P42" s="64">
        <f>Table22457891011234567891011121314151617181920212223242526272829303132333438237[[#This Row],[PEMBULATAN]]*O42</f>
        <v>38456</v>
      </c>
    </row>
    <row r="43" spans="1:16" ht="26.25" customHeight="1" x14ac:dyDescent="0.2">
      <c r="A43" s="13"/>
      <c r="B43" s="73"/>
      <c r="C43" s="71" t="s">
        <v>752</v>
      </c>
      <c r="D43" s="76" t="s">
        <v>56</v>
      </c>
      <c r="E43" s="12">
        <v>44517</v>
      </c>
      <c r="F43" s="74" t="s">
        <v>57</v>
      </c>
      <c r="G43" s="12">
        <v>44520</v>
      </c>
      <c r="H43" s="9" t="s">
        <v>4183</v>
      </c>
      <c r="I43" s="15">
        <v>82</v>
      </c>
      <c r="J43" s="15">
        <v>43</v>
      </c>
      <c r="K43" s="15">
        <v>50</v>
      </c>
      <c r="L43" s="15">
        <v>21</v>
      </c>
      <c r="M43" s="79">
        <v>44.075000000000003</v>
      </c>
      <c r="N43" s="94">
        <v>44.075000000000003</v>
      </c>
      <c r="O43" s="63">
        <v>2530</v>
      </c>
      <c r="P43" s="64">
        <f>Table22457891011234567891011121314151617181920212223242526272829303132333438237[[#This Row],[PEMBULATAN]]*O43</f>
        <v>111509.75</v>
      </c>
    </row>
    <row r="44" spans="1:16" ht="26.25" customHeight="1" x14ac:dyDescent="0.2">
      <c r="A44" s="13"/>
      <c r="B44" s="73"/>
      <c r="C44" s="71" t="s">
        <v>753</v>
      </c>
      <c r="D44" s="76" t="s">
        <v>56</v>
      </c>
      <c r="E44" s="12">
        <v>44517</v>
      </c>
      <c r="F44" s="74" t="s">
        <v>57</v>
      </c>
      <c r="G44" s="12">
        <v>44520</v>
      </c>
      <c r="H44" s="9" t="s">
        <v>4183</v>
      </c>
      <c r="I44" s="15">
        <v>60</v>
      </c>
      <c r="J44" s="15">
        <v>61</v>
      </c>
      <c r="K44" s="15">
        <v>40</v>
      </c>
      <c r="L44" s="15">
        <v>4</v>
      </c>
      <c r="M44" s="79">
        <v>36.6</v>
      </c>
      <c r="N44" s="94">
        <v>36.6</v>
      </c>
      <c r="O44" s="63">
        <v>2530</v>
      </c>
      <c r="P44" s="64">
        <f>Table22457891011234567891011121314151617181920212223242526272829303132333438237[[#This Row],[PEMBULATAN]]*O44</f>
        <v>92598</v>
      </c>
    </row>
    <row r="45" spans="1:16" ht="26.25" customHeight="1" x14ac:dyDescent="0.2">
      <c r="A45" s="13"/>
      <c r="B45" s="73"/>
      <c r="C45" s="71" t="s">
        <v>754</v>
      </c>
      <c r="D45" s="76" t="s">
        <v>56</v>
      </c>
      <c r="E45" s="12">
        <v>44517</v>
      </c>
      <c r="F45" s="74" t="s">
        <v>57</v>
      </c>
      <c r="G45" s="12">
        <v>44520</v>
      </c>
      <c r="H45" s="9" t="s">
        <v>4183</v>
      </c>
      <c r="I45" s="15">
        <v>70</v>
      </c>
      <c r="J45" s="15">
        <v>6</v>
      </c>
      <c r="K45" s="15">
        <v>32</v>
      </c>
      <c r="L45" s="15">
        <v>4</v>
      </c>
      <c r="M45" s="79">
        <v>3.36</v>
      </c>
      <c r="N45" s="94">
        <v>5</v>
      </c>
      <c r="O45" s="63">
        <v>2530</v>
      </c>
      <c r="P45" s="64">
        <f>Table22457891011234567891011121314151617181920212223242526272829303132333438237[[#This Row],[PEMBULATAN]]*O45</f>
        <v>12650</v>
      </c>
    </row>
    <row r="46" spans="1:16" ht="26.25" customHeight="1" x14ac:dyDescent="0.2">
      <c r="A46" s="13"/>
      <c r="B46" s="73"/>
      <c r="C46" s="71" t="s">
        <v>755</v>
      </c>
      <c r="D46" s="76" t="s">
        <v>56</v>
      </c>
      <c r="E46" s="12">
        <v>44517</v>
      </c>
      <c r="F46" s="74" t="s">
        <v>57</v>
      </c>
      <c r="G46" s="12">
        <v>44520</v>
      </c>
      <c r="H46" s="9" t="s">
        <v>4183</v>
      </c>
      <c r="I46" s="15">
        <v>80</v>
      </c>
      <c r="J46" s="15">
        <v>43</v>
      </c>
      <c r="K46" s="15">
        <v>30</v>
      </c>
      <c r="L46" s="15">
        <v>7</v>
      </c>
      <c r="M46" s="79">
        <v>25.8</v>
      </c>
      <c r="N46" s="94">
        <v>25.8</v>
      </c>
      <c r="O46" s="63">
        <v>2530</v>
      </c>
      <c r="P46" s="64">
        <f>Table22457891011234567891011121314151617181920212223242526272829303132333438237[[#This Row],[PEMBULATAN]]*O46</f>
        <v>65274</v>
      </c>
    </row>
    <row r="47" spans="1:16" ht="26.25" customHeight="1" x14ac:dyDescent="0.2">
      <c r="A47" s="13"/>
      <c r="B47" s="73"/>
      <c r="C47" s="71" t="s">
        <v>756</v>
      </c>
      <c r="D47" s="76" t="s">
        <v>56</v>
      </c>
      <c r="E47" s="12">
        <v>44517</v>
      </c>
      <c r="F47" s="74" t="s">
        <v>57</v>
      </c>
      <c r="G47" s="12">
        <v>44520</v>
      </c>
      <c r="H47" s="9" t="s">
        <v>4183</v>
      </c>
      <c r="I47" s="15">
        <v>82</v>
      </c>
      <c r="J47" s="15">
        <v>52</v>
      </c>
      <c r="K47" s="15">
        <v>40</v>
      </c>
      <c r="L47" s="15">
        <v>6</v>
      </c>
      <c r="M47" s="79">
        <v>42.64</v>
      </c>
      <c r="N47" s="94">
        <v>42.64</v>
      </c>
      <c r="O47" s="63">
        <v>2530</v>
      </c>
      <c r="P47" s="64">
        <f>Table22457891011234567891011121314151617181920212223242526272829303132333438237[[#This Row],[PEMBULATAN]]*O47</f>
        <v>107879.2</v>
      </c>
    </row>
    <row r="48" spans="1:16" ht="26.25" customHeight="1" x14ac:dyDescent="0.2">
      <c r="A48" s="13"/>
      <c r="B48" s="73"/>
      <c r="C48" s="71" t="s">
        <v>757</v>
      </c>
      <c r="D48" s="76" t="s">
        <v>56</v>
      </c>
      <c r="E48" s="12">
        <v>44517</v>
      </c>
      <c r="F48" s="74" t="s">
        <v>57</v>
      </c>
      <c r="G48" s="12">
        <v>44520</v>
      </c>
      <c r="H48" s="9" t="s">
        <v>4183</v>
      </c>
      <c r="I48" s="15">
        <v>100</v>
      </c>
      <c r="J48" s="15">
        <v>60</v>
      </c>
      <c r="K48" s="15">
        <v>37</v>
      </c>
      <c r="L48" s="15">
        <v>25</v>
      </c>
      <c r="M48" s="79">
        <v>55.5</v>
      </c>
      <c r="N48" s="94">
        <v>55.5</v>
      </c>
      <c r="O48" s="63">
        <v>2530</v>
      </c>
      <c r="P48" s="64">
        <f>Table22457891011234567891011121314151617181920212223242526272829303132333438237[[#This Row],[PEMBULATAN]]*O48</f>
        <v>140415</v>
      </c>
    </row>
    <row r="49" spans="1:16" ht="26.25" customHeight="1" x14ac:dyDescent="0.2">
      <c r="A49" s="13"/>
      <c r="B49" s="73"/>
      <c r="C49" s="71" t="s">
        <v>758</v>
      </c>
      <c r="D49" s="76" t="s">
        <v>56</v>
      </c>
      <c r="E49" s="12">
        <v>44517</v>
      </c>
      <c r="F49" s="74" t="s">
        <v>57</v>
      </c>
      <c r="G49" s="12">
        <v>44520</v>
      </c>
      <c r="H49" s="9" t="s">
        <v>4183</v>
      </c>
      <c r="I49" s="15">
        <v>90</v>
      </c>
      <c r="J49" s="15">
        <v>60</v>
      </c>
      <c r="K49" s="15">
        <v>36</v>
      </c>
      <c r="L49" s="15">
        <v>16</v>
      </c>
      <c r="M49" s="79">
        <v>48.6</v>
      </c>
      <c r="N49" s="94">
        <v>48.6</v>
      </c>
      <c r="O49" s="63">
        <v>2530</v>
      </c>
      <c r="P49" s="64">
        <f>Table22457891011234567891011121314151617181920212223242526272829303132333438237[[#This Row],[PEMBULATAN]]*O49</f>
        <v>122958</v>
      </c>
    </row>
    <row r="50" spans="1:16" ht="26.25" customHeight="1" x14ac:dyDescent="0.2">
      <c r="A50" s="13"/>
      <c r="B50" s="73"/>
      <c r="C50" s="71" t="s">
        <v>759</v>
      </c>
      <c r="D50" s="76" t="s">
        <v>56</v>
      </c>
      <c r="E50" s="12">
        <v>44517</v>
      </c>
      <c r="F50" s="74" t="s">
        <v>57</v>
      </c>
      <c r="G50" s="12">
        <v>44520</v>
      </c>
      <c r="H50" s="9" t="s">
        <v>4183</v>
      </c>
      <c r="I50" s="15">
        <v>101</v>
      </c>
      <c r="J50" s="15">
        <v>53</v>
      </c>
      <c r="K50" s="15">
        <v>34</v>
      </c>
      <c r="L50" s="15">
        <v>12</v>
      </c>
      <c r="M50" s="79">
        <v>45.500500000000002</v>
      </c>
      <c r="N50" s="94">
        <v>45.500500000000002</v>
      </c>
      <c r="O50" s="63">
        <v>2530</v>
      </c>
      <c r="P50" s="64">
        <f>Table22457891011234567891011121314151617181920212223242526272829303132333438237[[#This Row],[PEMBULATAN]]*O50</f>
        <v>115116.265</v>
      </c>
    </row>
    <row r="51" spans="1:16" ht="26.25" customHeight="1" x14ac:dyDescent="0.2">
      <c r="A51" s="13"/>
      <c r="B51" s="73"/>
      <c r="C51" s="71" t="s">
        <v>760</v>
      </c>
      <c r="D51" s="76" t="s">
        <v>56</v>
      </c>
      <c r="E51" s="12">
        <v>44517</v>
      </c>
      <c r="F51" s="74" t="s">
        <v>57</v>
      </c>
      <c r="G51" s="12">
        <v>44520</v>
      </c>
      <c r="H51" s="9" t="s">
        <v>4183</v>
      </c>
      <c r="I51" s="15">
        <v>81</v>
      </c>
      <c r="J51" s="15">
        <v>54</v>
      </c>
      <c r="K51" s="15">
        <v>36</v>
      </c>
      <c r="L51" s="15">
        <v>6</v>
      </c>
      <c r="M51" s="79">
        <v>39.366</v>
      </c>
      <c r="N51" s="94">
        <v>40</v>
      </c>
      <c r="O51" s="63">
        <v>2530</v>
      </c>
      <c r="P51" s="64">
        <f>Table22457891011234567891011121314151617181920212223242526272829303132333438237[[#This Row],[PEMBULATAN]]*O51</f>
        <v>101200</v>
      </c>
    </row>
    <row r="52" spans="1:16" ht="26.25" customHeight="1" x14ac:dyDescent="0.2">
      <c r="A52" s="13"/>
      <c r="B52" s="73"/>
      <c r="C52" s="71" t="s">
        <v>761</v>
      </c>
      <c r="D52" s="76" t="s">
        <v>56</v>
      </c>
      <c r="E52" s="12">
        <v>44517</v>
      </c>
      <c r="F52" s="74" t="s">
        <v>57</v>
      </c>
      <c r="G52" s="12">
        <v>44520</v>
      </c>
      <c r="H52" s="9" t="s">
        <v>4183</v>
      </c>
      <c r="I52" s="15">
        <v>83</v>
      </c>
      <c r="J52" s="15">
        <v>60</v>
      </c>
      <c r="K52" s="15">
        <v>52</v>
      </c>
      <c r="L52" s="15">
        <v>7</v>
      </c>
      <c r="M52" s="79">
        <v>64.739999999999995</v>
      </c>
      <c r="N52" s="94">
        <v>64.739999999999995</v>
      </c>
      <c r="O52" s="63">
        <v>2530</v>
      </c>
      <c r="P52" s="64">
        <f>Table22457891011234567891011121314151617181920212223242526272829303132333438237[[#This Row],[PEMBULATAN]]*O52</f>
        <v>163792.19999999998</v>
      </c>
    </row>
    <row r="53" spans="1:16" ht="26.25" customHeight="1" x14ac:dyDescent="0.2">
      <c r="A53" s="13"/>
      <c r="B53" s="73"/>
      <c r="C53" s="71" t="s">
        <v>762</v>
      </c>
      <c r="D53" s="76" t="s">
        <v>56</v>
      </c>
      <c r="E53" s="12">
        <v>44517</v>
      </c>
      <c r="F53" s="74" t="s">
        <v>57</v>
      </c>
      <c r="G53" s="12">
        <v>44520</v>
      </c>
      <c r="H53" s="9" t="s">
        <v>4183</v>
      </c>
      <c r="I53" s="15">
        <v>83</v>
      </c>
      <c r="J53" s="15">
        <v>52</v>
      </c>
      <c r="K53" s="15">
        <v>30</v>
      </c>
      <c r="L53" s="15">
        <v>7</v>
      </c>
      <c r="M53" s="79">
        <v>32.369999999999997</v>
      </c>
      <c r="N53" s="94">
        <v>33</v>
      </c>
      <c r="O53" s="63">
        <v>2530</v>
      </c>
      <c r="P53" s="64">
        <f>Table22457891011234567891011121314151617181920212223242526272829303132333438237[[#This Row],[PEMBULATAN]]*O53</f>
        <v>83490</v>
      </c>
    </row>
    <row r="54" spans="1:16" ht="26.25" customHeight="1" x14ac:dyDescent="0.2">
      <c r="A54" s="13"/>
      <c r="B54" s="73"/>
      <c r="C54" s="71" t="s">
        <v>763</v>
      </c>
      <c r="D54" s="76" t="s">
        <v>56</v>
      </c>
      <c r="E54" s="12">
        <v>44517</v>
      </c>
      <c r="F54" s="74" t="s">
        <v>57</v>
      </c>
      <c r="G54" s="12">
        <v>44520</v>
      </c>
      <c r="H54" s="9" t="s">
        <v>4183</v>
      </c>
      <c r="I54" s="15">
        <v>93</v>
      </c>
      <c r="J54" s="15">
        <v>53</v>
      </c>
      <c r="K54" s="15">
        <v>40</v>
      </c>
      <c r="L54" s="15">
        <v>19</v>
      </c>
      <c r="M54" s="79">
        <v>49.29</v>
      </c>
      <c r="N54" s="94">
        <v>49.29</v>
      </c>
      <c r="O54" s="63">
        <v>2530</v>
      </c>
      <c r="P54" s="64">
        <f>Table22457891011234567891011121314151617181920212223242526272829303132333438237[[#This Row],[PEMBULATAN]]*O54</f>
        <v>124703.7</v>
      </c>
    </row>
    <row r="55" spans="1:16" ht="26.25" customHeight="1" x14ac:dyDescent="0.2">
      <c r="A55" s="13"/>
      <c r="B55" s="73"/>
      <c r="C55" s="71" t="s">
        <v>764</v>
      </c>
      <c r="D55" s="76" t="s">
        <v>56</v>
      </c>
      <c r="E55" s="12">
        <v>44517</v>
      </c>
      <c r="F55" s="74" t="s">
        <v>57</v>
      </c>
      <c r="G55" s="12">
        <v>44520</v>
      </c>
      <c r="H55" s="9" t="s">
        <v>4183</v>
      </c>
      <c r="I55" s="15">
        <v>90</v>
      </c>
      <c r="J55" s="15">
        <v>50</v>
      </c>
      <c r="K55" s="15">
        <v>43</v>
      </c>
      <c r="L55" s="15">
        <v>7</v>
      </c>
      <c r="M55" s="79">
        <v>48.375</v>
      </c>
      <c r="N55" s="94">
        <v>49</v>
      </c>
      <c r="O55" s="63">
        <v>2530</v>
      </c>
      <c r="P55" s="64">
        <f>Table22457891011234567891011121314151617181920212223242526272829303132333438237[[#This Row],[PEMBULATAN]]*O55</f>
        <v>123970</v>
      </c>
    </row>
    <row r="56" spans="1:16" ht="26.25" customHeight="1" x14ac:dyDescent="0.2">
      <c r="A56" s="13"/>
      <c r="B56" s="73"/>
      <c r="C56" s="71" t="s">
        <v>765</v>
      </c>
      <c r="D56" s="76" t="s">
        <v>56</v>
      </c>
      <c r="E56" s="12">
        <v>44517</v>
      </c>
      <c r="F56" s="74" t="s">
        <v>57</v>
      </c>
      <c r="G56" s="12">
        <v>44520</v>
      </c>
      <c r="H56" s="9" t="s">
        <v>4183</v>
      </c>
      <c r="I56" s="15">
        <v>70</v>
      </c>
      <c r="J56" s="15">
        <v>45</v>
      </c>
      <c r="K56" s="15">
        <v>36</v>
      </c>
      <c r="L56" s="15">
        <v>9</v>
      </c>
      <c r="M56" s="79">
        <v>28.35</v>
      </c>
      <c r="N56" s="94">
        <v>29</v>
      </c>
      <c r="O56" s="63">
        <v>2530</v>
      </c>
      <c r="P56" s="64">
        <f>Table22457891011234567891011121314151617181920212223242526272829303132333438237[[#This Row],[PEMBULATAN]]*O56</f>
        <v>73370</v>
      </c>
    </row>
    <row r="57" spans="1:16" ht="26.25" customHeight="1" x14ac:dyDescent="0.2">
      <c r="A57" s="13"/>
      <c r="B57" s="73"/>
      <c r="C57" s="71" t="s">
        <v>766</v>
      </c>
      <c r="D57" s="76" t="s">
        <v>56</v>
      </c>
      <c r="E57" s="12">
        <v>44517</v>
      </c>
      <c r="F57" s="74" t="s">
        <v>57</v>
      </c>
      <c r="G57" s="12">
        <v>44520</v>
      </c>
      <c r="H57" s="9" t="s">
        <v>4183</v>
      </c>
      <c r="I57" s="15">
        <v>80</v>
      </c>
      <c r="J57" s="15">
        <v>41</v>
      </c>
      <c r="K57" s="15">
        <v>32</v>
      </c>
      <c r="L57" s="15">
        <v>5</v>
      </c>
      <c r="M57" s="79">
        <v>26.24</v>
      </c>
      <c r="N57" s="94">
        <v>26.24</v>
      </c>
      <c r="O57" s="63">
        <v>2530</v>
      </c>
      <c r="P57" s="64">
        <f>Table22457891011234567891011121314151617181920212223242526272829303132333438237[[#This Row],[PEMBULATAN]]*O57</f>
        <v>66387.199999999997</v>
      </c>
    </row>
    <row r="58" spans="1:16" ht="26.25" customHeight="1" x14ac:dyDescent="0.2">
      <c r="A58" s="13"/>
      <c r="B58" s="73"/>
      <c r="C58" s="71" t="s">
        <v>767</v>
      </c>
      <c r="D58" s="76" t="s">
        <v>56</v>
      </c>
      <c r="E58" s="12">
        <v>44517</v>
      </c>
      <c r="F58" s="74" t="s">
        <v>57</v>
      </c>
      <c r="G58" s="12">
        <v>44520</v>
      </c>
      <c r="H58" s="9" t="s">
        <v>4183</v>
      </c>
      <c r="I58" s="15">
        <v>54</v>
      </c>
      <c r="J58" s="15">
        <v>34</v>
      </c>
      <c r="K58" s="15">
        <v>20</v>
      </c>
      <c r="L58" s="15">
        <v>2</v>
      </c>
      <c r="M58" s="79">
        <v>9.18</v>
      </c>
      <c r="N58" s="94">
        <v>9.18</v>
      </c>
      <c r="O58" s="63">
        <v>2530</v>
      </c>
      <c r="P58" s="64">
        <f>Table22457891011234567891011121314151617181920212223242526272829303132333438237[[#This Row],[PEMBULATAN]]*O58</f>
        <v>23225.399999999998</v>
      </c>
    </row>
    <row r="59" spans="1:16" ht="26.25" customHeight="1" x14ac:dyDescent="0.2">
      <c r="A59" s="13"/>
      <c r="B59" s="73"/>
      <c r="C59" s="71" t="s">
        <v>768</v>
      </c>
      <c r="D59" s="76" t="s">
        <v>56</v>
      </c>
      <c r="E59" s="12">
        <v>44517</v>
      </c>
      <c r="F59" s="74" t="s">
        <v>57</v>
      </c>
      <c r="G59" s="12">
        <v>44520</v>
      </c>
      <c r="H59" s="9" t="s">
        <v>4183</v>
      </c>
      <c r="I59" s="15">
        <v>51</v>
      </c>
      <c r="J59" s="15">
        <v>30</v>
      </c>
      <c r="K59" s="15">
        <v>30</v>
      </c>
      <c r="L59" s="15">
        <v>13</v>
      </c>
      <c r="M59" s="79">
        <v>11.475</v>
      </c>
      <c r="N59" s="94">
        <v>14</v>
      </c>
      <c r="O59" s="63">
        <v>2530</v>
      </c>
      <c r="P59" s="64">
        <f>Table22457891011234567891011121314151617181920212223242526272829303132333438237[[#This Row],[PEMBULATAN]]*O59</f>
        <v>35420</v>
      </c>
    </row>
    <row r="60" spans="1:16" ht="26.25" customHeight="1" x14ac:dyDescent="0.2">
      <c r="A60" s="13"/>
      <c r="B60" s="73"/>
      <c r="C60" s="71" t="s">
        <v>769</v>
      </c>
      <c r="D60" s="76" t="s">
        <v>56</v>
      </c>
      <c r="E60" s="12">
        <v>44517</v>
      </c>
      <c r="F60" s="74" t="s">
        <v>57</v>
      </c>
      <c r="G60" s="12">
        <v>44520</v>
      </c>
      <c r="H60" s="9" t="s">
        <v>4183</v>
      </c>
      <c r="I60" s="15">
        <v>70</v>
      </c>
      <c r="J60" s="15">
        <v>40</v>
      </c>
      <c r="K60" s="15">
        <v>20</v>
      </c>
      <c r="L60" s="15">
        <v>4</v>
      </c>
      <c r="M60" s="79">
        <v>14</v>
      </c>
      <c r="N60" s="94">
        <v>14</v>
      </c>
      <c r="O60" s="63">
        <v>2530</v>
      </c>
      <c r="P60" s="64">
        <f>Table22457891011234567891011121314151617181920212223242526272829303132333438237[[#This Row],[PEMBULATAN]]*O60</f>
        <v>35420</v>
      </c>
    </row>
    <row r="61" spans="1:16" ht="26.25" customHeight="1" x14ac:dyDescent="0.2">
      <c r="A61" s="13"/>
      <c r="B61" s="73"/>
      <c r="C61" s="71" t="s">
        <v>770</v>
      </c>
      <c r="D61" s="76" t="s">
        <v>56</v>
      </c>
      <c r="E61" s="12">
        <v>44517</v>
      </c>
      <c r="F61" s="74" t="s">
        <v>57</v>
      </c>
      <c r="G61" s="12">
        <v>44520</v>
      </c>
      <c r="H61" s="9" t="s">
        <v>4183</v>
      </c>
      <c r="I61" s="15">
        <v>40</v>
      </c>
      <c r="J61" s="15">
        <v>28</v>
      </c>
      <c r="K61" s="15">
        <v>20</v>
      </c>
      <c r="L61" s="15">
        <v>4</v>
      </c>
      <c r="M61" s="79">
        <v>5.6</v>
      </c>
      <c r="N61" s="94">
        <v>5.6</v>
      </c>
      <c r="O61" s="63">
        <v>2530</v>
      </c>
      <c r="P61" s="64">
        <f>Table22457891011234567891011121314151617181920212223242526272829303132333438237[[#This Row],[PEMBULATAN]]*O61</f>
        <v>14168</v>
      </c>
    </row>
    <row r="62" spans="1:16" ht="26.25" customHeight="1" x14ac:dyDescent="0.2">
      <c r="A62" s="13"/>
      <c r="B62" s="73"/>
      <c r="C62" s="71" t="s">
        <v>771</v>
      </c>
      <c r="D62" s="76" t="s">
        <v>56</v>
      </c>
      <c r="E62" s="12">
        <v>44517</v>
      </c>
      <c r="F62" s="74" t="s">
        <v>57</v>
      </c>
      <c r="G62" s="12">
        <v>44520</v>
      </c>
      <c r="H62" s="9" t="s">
        <v>4183</v>
      </c>
      <c r="I62" s="15">
        <v>40</v>
      </c>
      <c r="J62" s="15">
        <v>50</v>
      </c>
      <c r="K62" s="15">
        <v>36</v>
      </c>
      <c r="L62" s="15">
        <v>8</v>
      </c>
      <c r="M62" s="79">
        <v>18</v>
      </c>
      <c r="N62" s="94">
        <v>18</v>
      </c>
      <c r="O62" s="63">
        <v>2530</v>
      </c>
      <c r="P62" s="64">
        <f>Table22457891011234567891011121314151617181920212223242526272829303132333438237[[#This Row],[PEMBULATAN]]*O62</f>
        <v>45540</v>
      </c>
    </row>
    <row r="63" spans="1:16" ht="26.25" customHeight="1" x14ac:dyDescent="0.2">
      <c r="A63" s="13"/>
      <c r="B63" s="73"/>
      <c r="C63" s="71" t="s">
        <v>772</v>
      </c>
      <c r="D63" s="76" t="s">
        <v>56</v>
      </c>
      <c r="E63" s="12">
        <v>44517</v>
      </c>
      <c r="F63" s="74" t="s">
        <v>57</v>
      </c>
      <c r="G63" s="12">
        <v>44520</v>
      </c>
      <c r="H63" s="9" t="s">
        <v>4183</v>
      </c>
      <c r="I63" s="15">
        <v>770</v>
      </c>
      <c r="J63" s="15">
        <v>50</v>
      </c>
      <c r="K63" s="15">
        <v>32</v>
      </c>
      <c r="L63" s="15">
        <v>9</v>
      </c>
      <c r="M63" s="79">
        <v>308</v>
      </c>
      <c r="N63" s="94">
        <v>308</v>
      </c>
      <c r="O63" s="63">
        <v>2530</v>
      </c>
      <c r="P63" s="64">
        <f>Table22457891011234567891011121314151617181920212223242526272829303132333438237[[#This Row],[PEMBULATAN]]*O63</f>
        <v>779240</v>
      </c>
    </row>
    <row r="64" spans="1:16" ht="26.25" customHeight="1" x14ac:dyDescent="0.2">
      <c r="A64" s="13"/>
      <c r="B64" s="73"/>
      <c r="C64" s="71" t="s">
        <v>773</v>
      </c>
      <c r="D64" s="76" t="s">
        <v>56</v>
      </c>
      <c r="E64" s="12">
        <v>44517</v>
      </c>
      <c r="F64" s="74" t="s">
        <v>57</v>
      </c>
      <c r="G64" s="12">
        <v>44520</v>
      </c>
      <c r="H64" s="9" t="s">
        <v>4183</v>
      </c>
      <c r="I64" s="15">
        <v>110</v>
      </c>
      <c r="J64" s="15">
        <v>52</v>
      </c>
      <c r="K64" s="15">
        <v>42</v>
      </c>
      <c r="L64" s="15">
        <v>19</v>
      </c>
      <c r="M64" s="79">
        <v>60.06</v>
      </c>
      <c r="N64" s="94">
        <v>60.06</v>
      </c>
      <c r="O64" s="63">
        <v>2530</v>
      </c>
      <c r="P64" s="64">
        <f>Table22457891011234567891011121314151617181920212223242526272829303132333438237[[#This Row],[PEMBULATAN]]*O64</f>
        <v>151951.80000000002</v>
      </c>
    </row>
    <row r="65" spans="1:16" ht="26.25" customHeight="1" x14ac:dyDescent="0.2">
      <c r="A65" s="13"/>
      <c r="B65" s="73"/>
      <c r="C65" s="71" t="s">
        <v>774</v>
      </c>
      <c r="D65" s="76" t="s">
        <v>56</v>
      </c>
      <c r="E65" s="12">
        <v>44517</v>
      </c>
      <c r="F65" s="74" t="s">
        <v>57</v>
      </c>
      <c r="G65" s="12">
        <v>44520</v>
      </c>
      <c r="H65" s="9" t="s">
        <v>4183</v>
      </c>
      <c r="I65" s="15">
        <v>90</v>
      </c>
      <c r="J65" s="15">
        <v>52</v>
      </c>
      <c r="K65" s="15">
        <v>46</v>
      </c>
      <c r="L65" s="15">
        <v>19</v>
      </c>
      <c r="M65" s="79">
        <v>53.82</v>
      </c>
      <c r="N65" s="94">
        <v>53.82</v>
      </c>
      <c r="O65" s="63">
        <v>2530</v>
      </c>
      <c r="P65" s="64">
        <f>Table22457891011234567891011121314151617181920212223242526272829303132333438237[[#This Row],[PEMBULATAN]]*O65</f>
        <v>136164.6</v>
      </c>
    </row>
    <row r="66" spans="1:16" ht="26.25" customHeight="1" x14ac:dyDescent="0.2">
      <c r="A66" s="13"/>
      <c r="B66" s="73"/>
      <c r="C66" s="71" t="s">
        <v>775</v>
      </c>
      <c r="D66" s="76" t="s">
        <v>56</v>
      </c>
      <c r="E66" s="12">
        <v>44517</v>
      </c>
      <c r="F66" s="74" t="s">
        <v>57</v>
      </c>
      <c r="G66" s="12">
        <v>44520</v>
      </c>
      <c r="H66" s="9" t="s">
        <v>4183</v>
      </c>
      <c r="I66" s="15">
        <v>72</v>
      </c>
      <c r="J66" s="15">
        <v>50</v>
      </c>
      <c r="K66" s="15">
        <v>30</v>
      </c>
      <c r="L66" s="15">
        <v>7</v>
      </c>
      <c r="M66" s="79">
        <v>27</v>
      </c>
      <c r="N66" s="94">
        <v>27</v>
      </c>
      <c r="O66" s="63">
        <v>2530</v>
      </c>
      <c r="P66" s="64">
        <f>Table22457891011234567891011121314151617181920212223242526272829303132333438237[[#This Row],[PEMBULATAN]]*O66</f>
        <v>68310</v>
      </c>
    </row>
    <row r="67" spans="1:16" ht="26.25" customHeight="1" x14ac:dyDescent="0.2">
      <c r="A67" s="13"/>
      <c r="B67" s="73"/>
      <c r="C67" s="71" t="s">
        <v>776</v>
      </c>
      <c r="D67" s="76" t="s">
        <v>56</v>
      </c>
      <c r="E67" s="12">
        <v>44517</v>
      </c>
      <c r="F67" s="74" t="s">
        <v>57</v>
      </c>
      <c r="G67" s="12">
        <v>44520</v>
      </c>
      <c r="H67" s="9" t="s">
        <v>4183</v>
      </c>
      <c r="I67" s="15">
        <v>84</v>
      </c>
      <c r="J67" s="15">
        <v>43</v>
      </c>
      <c r="K67" s="15">
        <v>36</v>
      </c>
      <c r="L67" s="15">
        <v>12</v>
      </c>
      <c r="M67" s="79">
        <v>32.508000000000003</v>
      </c>
      <c r="N67" s="94">
        <v>32.508000000000003</v>
      </c>
      <c r="O67" s="63">
        <v>2530</v>
      </c>
      <c r="P67" s="64">
        <f>Table22457891011234567891011121314151617181920212223242526272829303132333438237[[#This Row],[PEMBULATAN]]*O67</f>
        <v>82245.240000000005</v>
      </c>
    </row>
    <row r="68" spans="1:16" ht="26.25" customHeight="1" x14ac:dyDescent="0.2">
      <c r="A68" s="13"/>
      <c r="B68" s="73"/>
      <c r="C68" s="71" t="s">
        <v>777</v>
      </c>
      <c r="D68" s="76" t="s">
        <v>56</v>
      </c>
      <c r="E68" s="12">
        <v>44517</v>
      </c>
      <c r="F68" s="74" t="s">
        <v>57</v>
      </c>
      <c r="G68" s="12">
        <v>44520</v>
      </c>
      <c r="H68" s="9" t="s">
        <v>4183</v>
      </c>
      <c r="I68" s="15">
        <v>82</v>
      </c>
      <c r="J68" s="15">
        <v>50</v>
      </c>
      <c r="K68" s="15">
        <v>30</v>
      </c>
      <c r="L68" s="15">
        <v>8</v>
      </c>
      <c r="M68" s="79">
        <v>30.75</v>
      </c>
      <c r="N68" s="94">
        <v>30.75</v>
      </c>
      <c r="O68" s="63">
        <v>2530</v>
      </c>
      <c r="P68" s="64">
        <f>Table22457891011234567891011121314151617181920212223242526272829303132333438237[[#This Row],[PEMBULATAN]]*O68</f>
        <v>77797.5</v>
      </c>
    </row>
    <row r="69" spans="1:16" ht="26.25" customHeight="1" x14ac:dyDescent="0.2">
      <c r="A69" s="13"/>
      <c r="B69" s="73"/>
      <c r="C69" s="71" t="s">
        <v>778</v>
      </c>
      <c r="D69" s="76" t="s">
        <v>56</v>
      </c>
      <c r="E69" s="12">
        <v>44517</v>
      </c>
      <c r="F69" s="74" t="s">
        <v>57</v>
      </c>
      <c r="G69" s="12">
        <v>44520</v>
      </c>
      <c r="H69" s="9" t="s">
        <v>4183</v>
      </c>
      <c r="I69" s="15">
        <v>60</v>
      </c>
      <c r="J69" s="15">
        <v>54</v>
      </c>
      <c r="K69" s="15">
        <v>54</v>
      </c>
      <c r="L69" s="15">
        <v>4</v>
      </c>
      <c r="M69" s="79">
        <v>43.74</v>
      </c>
      <c r="N69" s="94">
        <v>43.74</v>
      </c>
      <c r="O69" s="63">
        <v>2530</v>
      </c>
      <c r="P69" s="64">
        <f>Table22457891011234567891011121314151617181920212223242526272829303132333438237[[#This Row],[PEMBULATAN]]*O69</f>
        <v>110662.20000000001</v>
      </c>
    </row>
    <row r="70" spans="1:16" ht="26.25" customHeight="1" x14ac:dyDescent="0.2">
      <c r="A70" s="13"/>
      <c r="B70" s="73"/>
      <c r="C70" s="71" t="s">
        <v>779</v>
      </c>
      <c r="D70" s="76" t="s">
        <v>56</v>
      </c>
      <c r="E70" s="12">
        <v>44517</v>
      </c>
      <c r="F70" s="74" t="s">
        <v>57</v>
      </c>
      <c r="G70" s="12">
        <v>44520</v>
      </c>
      <c r="H70" s="9" t="s">
        <v>4183</v>
      </c>
      <c r="I70" s="15">
        <v>70</v>
      </c>
      <c r="J70" s="15">
        <v>52</v>
      </c>
      <c r="K70" s="15">
        <v>34</v>
      </c>
      <c r="L70" s="15">
        <v>6</v>
      </c>
      <c r="M70" s="79">
        <v>30.94</v>
      </c>
      <c r="N70" s="94">
        <v>30.94</v>
      </c>
      <c r="O70" s="63">
        <v>2530</v>
      </c>
      <c r="P70" s="64">
        <f>Table22457891011234567891011121314151617181920212223242526272829303132333438237[[#This Row],[PEMBULATAN]]*O70</f>
        <v>78278.2</v>
      </c>
    </row>
    <row r="71" spans="1:16" ht="26.25" customHeight="1" x14ac:dyDescent="0.2">
      <c r="A71" s="13"/>
      <c r="B71" s="73"/>
      <c r="C71" s="71" t="s">
        <v>780</v>
      </c>
      <c r="D71" s="76" t="s">
        <v>56</v>
      </c>
      <c r="E71" s="12">
        <v>44517</v>
      </c>
      <c r="F71" s="74" t="s">
        <v>57</v>
      </c>
      <c r="G71" s="12">
        <v>44520</v>
      </c>
      <c r="H71" s="9" t="s">
        <v>4183</v>
      </c>
      <c r="I71" s="15">
        <v>164</v>
      </c>
      <c r="J71" s="15">
        <v>15</v>
      </c>
      <c r="K71" s="15">
        <v>15</v>
      </c>
      <c r="L71" s="15">
        <v>5</v>
      </c>
      <c r="M71" s="79">
        <v>9.2249999999999996</v>
      </c>
      <c r="N71" s="94">
        <v>9.2249999999999996</v>
      </c>
      <c r="O71" s="63">
        <v>2530</v>
      </c>
      <c r="P71" s="64">
        <f>Table22457891011234567891011121314151617181920212223242526272829303132333438237[[#This Row],[PEMBULATAN]]*O71</f>
        <v>23339.25</v>
      </c>
    </row>
    <row r="72" spans="1:16" ht="26.25" customHeight="1" x14ac:dyDescent="0.2">
      <c r="A72" s="13"/>
      <c r="B72" s="73"/>
      <c r="C72" s="71" t="s">
        <v>781</v>
      </c>
      <c r="D72" s="76" t="s">
        <v>56</v>
      </c>
      <c r="E72" s="12">
        <v>44517</v>
      </c>
      <c r="F72" s="74" t="s">
        <v>57</v>
      </c>
      <c r="G72" s="12">
        <v>44520</v>
      </c>
      <c r="H72" s="9" t="s">
        <v>4183</v>
      </c>
      <c r="I72" s="15">
        <v>125</v>
      </c>
      <c r="J72" s="15">
        <v>66</v>
      </c>
      <c r="K72" s="15">
        <v>22</v>
      </c>
      <c r="L72" s="15">
        <v>20</v>
      </c>
      <c r="M72" s="79">
        <v>45.375</v>
      </c>
      <c r="N72" s="94">
        <v>46</v>
      </c>
      <c r="O72" s="63">
        <v>2530</v>
      </c>
      <c r="P72" s="64">
        <f>Table22457891011234567891011121314151617181920212223242526272829303132333438237[[#This Row],[PEMBULATAN]]*O72</f>
        <v>116380</v>
      </c>
    </row>
    <row r="73" spans="1:16" ht="26.25" customHeight="1" x14ac:dyDescent="0.2">
      <c r="A73" s="13"/>
      <c r="B73" s="73"/>
      <c r="C73" s="71" t="s">
        <v>782</v>
      </c>
      <c r="D73" s="76" t="s">
        <v>56</v>
      </c>
      <c r="E73" s="12">
        <v>44517</v>
      </c>
      <c r="F73" s="74" t="s">
        <v>57</v>
      </c>
      <c r="G73" s="12">
        <v>44520</v>
      </c>
      <c r="H73" s="9" t="s">
        <v>4183</v>
      </c>
      <c r="I73" s="15">
        <v>50</v>
      </c>
      <c r="J73" s="15">
        <v>32</v>
      </c>
      <c r="K73" s="15">
        <v>20</v>
      </c>
      <c r="L73" s="15">
        <v>3</v>
      </c>
      <c r="M73" s="79">
        <v>8</v>
      </c>
      <c r="N73" s="94">
        <v>8</v>
      </c>
      <c r="O73" s="63">
        <v>2530</v>
      </c>
      <c r="P73" s="64">
        <f>Table22457891011234567891011121314151617181920212223242526272829303132333438237[[#This Row],[PEMBULATAN]]*O73</f>
        <v>20240</v>
      </c>
    </row>
    <row r="74" spans="1:16" ht="26.25" customHeight="1" x14ac:dyDescent="0.2">
      <c r="A74" s="13"/>
      <c r="B74" s="73"/>
      <c r="C74" s="71" t="s">
        <v>783</v>
      </c>
      <c r="D74" s="76" t="s">
        <v>56</v>
      </c>
      <c r="E74" s="12">
        <v>44517</v>
      </c>
      <c r="F74" s="74" t="s">
        <v>57</v>
      </c>
      <c r="G74" s="12">
        <v>44520</v>
      </c>
      <c r="H74" s="9" t="s">
        <v>4183</v>
      </c>
      <c r="I74" s="15">
        <v>73</v>
      </c>
      <c r="J74" s="15">
        <v>40</v>
      </c>
      <c r="K74" s="15">
        <v>40</v>
      </c>
      <c r="L74" s="15">
        <v>11</v>
      </c>
      <c r="M74" s="79">
        <v>29.2</v>
      </c>
      <c r="N74" s="94">
        <v>29.2</v>
      </c>
      <c r="O74" s="63">
        <v>2530</v>
      </c>
      <c r="P74" s="64">
        <f>Table22457891011234567891011121314151617181920212223242526272829303132333438237[[#This Row],[PEMBULATAN]]*O74</f>
        <v>73876</v>
      </c>
    </row>
    <row r="75" spans="1:16" ht="26.25" customHeight="1" x14ac:dyDescent="0.2">
      <c r="A75" s="13"/>
      <c r="B75" s="73"/>
      <c r="C75" s="71" t="s">
        <v>784</v>
      </c>
      <c r="D75" s="76" t="s">
        <v>56</v>
      </c>
      <c r="E75" s="12">
        <v>44517</v>
      </c>
      <c r="F75" s="74" t="s">
        <v>57</v>
      </c>
      <c r="G75" s="12">
        <v>44520</v>
      </c>
      <c r="H75" s="9" t="s">
        <v>4183</v>
      </c>
      <c r="I75" s="15">
        <v>80</v>
      </c>
      <c r="J75" s="15">
        <v>60</v>
      </c>
      <c r="K75" s="15">
        <v>40</v>
      </c>
      <c r="L75" s="15">
        <v>17</v>
      </c>
      <c r="M75" s="79">
        <v>48</v>
      </c>
      <c r="N75" s="94">
        <v>48</v>
      </c>
      <c r="O75" s="63">
        <v>2530</v>
      </c>
      <c r="P75" s="64">
        <f>Table22457891011234567891011121314151617181920212223242526272829303132333438237[[#This Row],[PEMBULATAN]]*O75</f>
        <v>121440</v>
      </c>
    </row>
    <row r="76" spans="1:16" ht="26.25" customHeight="1" x14ac:dyDescent="0.2">
      <c r="A76" s="13"/>
      <c r="B76" s="96"/>
      <c r="C76" s="71" t="s">
        <v>785</v>
      </c>
      <c r="D76" s="76" t="s">
        <v>56</v>
      </c>
      <c r="E76" s="12">
        <v>44517</v>
      </c>
      <c r="F76" s="74" t="s">
        <v>57</v>
      </c>
      <c r="G76" s="12">
        <v>44520</v>
      </c>
      <c r="H76" s="9" t="s">
        <v>4183</v>
      </c>
      <c r="I76" s="15">
        <v>64</v>
      </c>
      <c r="J76" s="15">
        <v>40</v>
      </c>
      <c r="K76" s="15">
        <v>23</v>
      </c>
      <c r="L76" s="15">
        <v>7</v>
      </c>
      <c r="M76" s="79">
        <v>14.72</v>
      </c>
      <c r="N76" s="94">
        <v>14.72</v>
      </c>
      <c r="O76" s="63">
        <v>2530</v>
      </c>
      <c r="P76" s="64">
        <f>Table22457891011234567891011121314151617181920212223242526272829303132333438237[[#This Row],[PEMBULATAN]]*O76</f>
        <v>37241.599999999999</v>
      </c>
    </row>
    <row r="77" spans="1:16" ht="26.25" customHeight="1" x14ac:dyDescent="0.2">
      <c r="A77" s="13"/>
      <c r="B77" s="73" t="s">
        <v>786</v>
      </c>
      <c r="C77" s="71" t="s">
        <v>787</v>
      </c>
      <c r="D77" s="76" t="s">
        <v>56</v>
      </c>
      <c r="E77" s="12">
        <v>44517</v>
      </c>
      <c r="F77" s="74" t="s">
        <v>57</v>
      </c>
      <c r="G77" s="12">
        <v>44520</v>
      </c>
      <c r="H77" s="9" t="s">
        <v>4183</v>
      </c>
      <c r="I77" s="15">
        <v>50</v>
      </c>
      <c r="J77" s="15">
        <v>36</v>
      </c>
      <c r="K77" s="15">
        <v>23</v>
      </c>
      <c r="L77" s="15">
        <v>3</v>
      </c>
      <c r="M77" s="79">
        <v>10.35</v>
      </c>
      <c r="N77" s="94">
        <v>11</v>
      </c>
      <c r="O77" s="63">
        <v>2530</v>
      </c>
      <c r="P77" s="64">
        <f>Table22457891011234567891011121314151617181920212223242526272829303132333438237[[#This Row],[PEMBULATAN]]*O77</f>
        <v>27830</v>
      </c>
    </row>
    <row r="78" spans="1:16" ht="26.25" customHeight="1" x14ac:dyDescent="0.2">
      <c r="A78" s="13"/>
      <c r="B78" s="73"/>
      <c r="C78" s="71" t="s">
        <v>788</v>
      </c>
      <c r="D78" s="76" t="s">
        <v>56</v>
      </c>
      <c r="E78" s="12">
        <v>44517</v>
      </c>
      <c r="F78" s="74" t="s">
        <v>57</v>
      </c>
      <c r="G78" s="12">
        <v>44520</v>
      </c>
      <c r="H78" s="9" t="s">
        <v>4183</v>
      </c>
      <c r="I78" s="15">
        <v>50</v>
      </c>
      <c r="J78" s="15">
        <v>33</v>
      </c>
      <c r="K78" s="15">
        <v>24</v>
      </c>
      <c r="L78" s="15">
        <v>2</v>
      </c>
      <c r="M78" s="79">
        <v>9.9</v>
      </c>
      <c r="N78" s="94">
        <v>10</v>
      </c>
      <c r="O78" s="63">
        <v>2530</v>
      </c>
      <c r="P78" s="64">
        <f>Table22457891011234567891011121314151617181920212223242526272829303132333438237[[#This Row],[PEMBULATAN]]*O78</f>
        <v>25300</v>
      </c>
    </row>
    <row r="79" spans="1:16" ht="22.5" customHeight="1" x14ac:dyDescent="0.2">
      <c r="A79" s="116" t="s">
        <v>30</v>
      </c>
      <c r="B79" s="117"/>
      <c r="C79" s="117"/>
      <c r="D79" s="117"/>
      <c r="E79" s="117"/>
      <c r="F79" s="117"/>
      <c r="G79" s="117"/>
      <c r="H79" s="117"/>
      <c r="I79" s="117"/>
      <c r="J79" s="117"/>
      <c r="K79" s="117"/>
      <c r="L79" s="118"/>
      <c r="M79" s="77">
        <f>SUBTOTAL(109,Table22457891011234567891011121314151617181920212223242526272829303132333438237[KG VOLUME])</f>
        <v>2439.3214999999987</v>
      </c>
      <c r="N79" s="67">
        <f>SUM(N3:N78)</f>
        <v>2455.2599999999998</v>
      </c>
      <c r="O79" s="119">
        <f>SUM(P3:P78)</f>
        <v>6211807.7999999998</v>
      </c>
      <c r="P79" s="120"/>
    </row>
    <row r="80" spans="1:16" ht="18" customHeight="1" x14ac:dyDescent="0.2">
      <c r="A80" s="84"/>
      <c r="B80" s="55" t="s">
        <v>42</v>
      </c>
      <c r="C80" s="54"/>
      <c r="D80" s="56" t="s">
        <v>43</v>
      </c>
      <c r="E80" s="84"/>
      <c r="F80" s="84"/>
      <c r="G80" s="84"/>
      <c r="H80" s="84"/>
      <c r="I80" s="84"/>
      <c r="J80" s="84"/>
      <c r="K80" s="84"/>
      <c r="L80" s="84"/>
      <c r="M80" s="85"/>
      <c r="N80" s="86" t="s">
        <v>51</v>
      </c>
      <c r="O80" s="87"/>
      <c r="P80" s="87">
        <f>O79*10%</f>
        <v>621180.78</v>
      </c>
    </row>
    <row r="81" spans="1:16" ht="18" customHeight="1" thickBot="1" x14ac:dyDescent="0.25">
      <c r="A81" s="84"/>
      <c r="B81" s="55"/>
      <c r="C81" s="54"/>
      <c r="D81" s="56"/>
      <c r="E81" s="84"/>
      <c r="F81" s="84"/>
      <c r="G81" s="84"/>
      <c r="H81" s="84"/>
      <c r="I81" s="84"/>
      <c r="J81" s="84"/>
      <c r="K81" s="84"/>
      <c r="L81" s="84"/>
      <c r="M81" s="85"/>
      <c r="N81" s="88" t="s">
        <v>52</v>
      </c>
      <c r="O81" s="89"/>
      <c r="P81" s="89">
        <f>O79-P80</f>
        <v>5590627.0199999996</v>
      </c>
    </row>
    <row r="82" spans="1:16" ht="18" customHeight="1" x14ac:dyDescent="0.2">
      <c r="A82" s="10"/>
      <c r="H82" s="62"/>
      <c r="N82" s="61" t="s">
        <v>31</v>
      </c>
      <c r="P82" s="68">
        <f>P81*1%</f>
        <v>55906.270199999999</v>
      </c>
    </row>
    <row r="83" spans="1:16" ht="18" customHeight="1" thickBot="1" x14ac:dyDescent="0.25">
      <c r="A83" s="10"/>
      <c r="H83" s="62"/>
      <c r="N83" s="61" t="s">
        <v>53</v>
      </c>
      <c r="P83" s="70">
        <f>P81*2%</f>
        <v>111812.5404</v>
      </c>
    </row>
    <row r="84" spans="1:16" ht="18" customHeight="1" x14ac:dyDescent="0.2">
      <c r="A84" s="10"/>
      <c r="H84" s="62"/>
      <c r="N84" s="65" t="s">
        <v>32</v>
      </c>
      <c r="O84" s="66"/>
      <c r="P84" s="69">
        <f>P81+P82-P83</f>
        <v>5534720.7497999994</v>
      </c>
    </row>
    <row r="86" spans="1:16" x14ac:dyDescent="0.2">
      <c r="A86" s="10"/>
      <c r="H86" s="62"/>
      <c r="P86" s="70"/>
    </row>
    <row r="87" spans="1:16" x14ac:dyDescent="0.2">
      <c r="A87" s="10"/>
      <c r="H87" s="62"/>
      <c r="O87" s="57"/>
      <c r="P87" s="70"/>
    </row>
    <row r="88" spans="1:16" s="3" customFormat="1" x14ac:dyDescent="0.25">
      <c r="A88" s="10"/>
      <c r="B88" s="2"/>
      <c r="C88" s="2"/>
      <c r="E88" s="11"/>
      <c r="H88" s="62"/>
      <c r="N88" s="14"/>
      <c r="O88" s="14"/>
      <c r="P88" s="14"/>
    </row>
    <row r="89" spans="1:16" s="3" customFormat="1" x14ac:dyDescent="0.25">
      <c r="A89" s="10"/>
      <c r="B89" s="2"/>
      <c r="C89" s="2"/>
      <c r="E89" s="11"/>
      <c r="H89" s="62"/>
      <c r="N89" s="14"/>
      <c r="O89" s="14"/>
      <c r="P89" s="14"/>
    </row>
    <row r="90" spans="1:16" s="3" customFormat="1" x14ac:dyDescent="0.25">
      <c r="A90" s="10"/>
      <c r="B90" s="2"/>
      <c r="C90" s="2"/>
      <c r="E90" s="11"/>
      <c r="H90" s="62"/>
      <c r="N90" s="14"/>
      <c r="O90" s="14"/>
      <c r="P90" s="14"/>
    </row>
    <row r="91" spans="1:16" s="3" customFormat="1" x14ac:dyDescent="0.25">
      <c r="A91" s="10"/>
      <c r="B91" s="2"/>
      <c r="C91" s="2"/>
      <c r="E91" s="11"/>
      <c r="H91" s="62"/>
      <c r="N91" s="14"/>
      <c r="O91" s="14"/>
      <c r="P91" s="14"/>
    </row>
    <row r="92" spans="1:16" s="3" customFormat="1" x14ac:dyDescent="0.25">
      <c r="A92" s="10"/>
      <c r="B92" s="2"/>
      <c r="C92" s="2"/>
      <c r="E92" s="11"/>
      <c r="H92" s="62"/>
      <c r="N92" s="14"/>
      <c r="O92" s="14"/>
      <c r="P92" s="14"/>
    </row>
    <row r="93" spans="1:16" s="3" customFormat="1" x14ac:dyDescent="0.25">
      <c r="A93" s="10"/>
      <c r="B93" s="2"/>
      <c r="C93" s="2"/>
      <c r="E93" s="11"/>
      <c r="H93" s="62"/>
      <c r="N93" s="14"/>
      <c r="O93" s="14"/>
      <c r="P93" s="14"/>
    </row>
    <row r="94" spans="1:16" s="3" customFormat="1" x14ac:dyDescent="0.25">
      <c r="A94" s="10"/>
      <c r="B94" s="2"/>
      <c r="C94" s="2"/>
      <c r="E94" s="11"/>
      <c r="H94" s="62"/>
      <c r="N94" s="14"/>
      <c r="O94" s="14"/>
      <c r="P94" s="14"/>
    </row>
    <row r="95" spans="1:16" s="3" customFormat="1" x14ac:dyDescent="0.25">
      <c r="A95" s="10"/>
      <c r="B95" s="2"/>
      <c r="C95" s="2"/>
      <c r="E95" s="11"/>
      <c r="H95" s="62"/>
      <c r="N95" s="14"/>
      <c r="O95" s="14"/>
      <c r="P95" s="14"/>
    </row>
    <row r="96" spans="1:16" s="3" customFormat="1" x14ac:dyDescent="0.25">
      <c r="A96" s="10"/>
      <c r="B96" s="2"/>
      <c r="C96" s="2"/>
      <c r="E96" s="11"/>
      <c r="H96" s="62"/>
      <c r="N96" s="14"/>
      <c r="O96" s="14"/>
      <c r="P96" s="14"/>
    </row>
    <row r="97" spans="1:16" s="3" customFormat="1" x14ac:dyDescent="0.25">
      <c r="A97" s="10"/>
      <c r="B97" s="2"/>
      <c r="C97" s="2"/>
      <c r="E97" s="11"/>
      <c r="H97" s="62"/>
      <c r="N97" s="14"/>
      <c r="O97" s="14"/>
      <c r="P97" s="14"/>
    </row>
    <row r="98" spans="1:16" s="3" customFormat="1" x14ac:dyDescent="0.25">
      <c r="A98" s="10"/>
      <c r="B98" s="2"/>
      <c r="C98" s="2"/>
      <c r="E98" s="11"/>
      <c r="H98" s="62"/>
      <c r="N98" s="14"/>
      <c r="O98" s="14"/>
      <c r="P98" s="14"/>
    </row>
    <row r="99" spans="1:16" s="3" customFormat="1" x14ac:dyDescent="0.25">
      <c r="A99" s="10"/>
      <c r="B99" s="2"/>
      <c r="C99" s="2"/>
      <c r="E99" s="11"/>
      <c r="H99" s="62"/>
      <c r="N99" s="14"/>
      <c r="O99" s="14"/>
      <c r="P99" s="14"/>
    </row>
  </sheetData>
  <mergeCells count="2">
    <mergeCell ref="A79:L79"/>
    <mergeCell ref="O79:P79"/>
  </mergeCells>
  <conditionalFormatting sqref="B3:B78">
    <cfRule type="duplicateValues" dxfId="575" priority="65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78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C2" sqref="C2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1" customWidth="1"/>
    <col min="6" max="6" width="11.85546875" style="3" customWidth="1"/>
    <col min="7" max="7" width="9.5703125" style="3" customWidth="1"/>
    <col min="8" max="8" width="15.28515625" style="6" customWidth="1"/>
    <col min="9" max="11" width="4.42578125" style="3" customWidth="1"/>
    <col min="12" max="12" width="5" style="3" customWidth="1"/>
    <col min="13" max="13" width="8.5703125" style="3" customWidth="1"/>
    <col min="14" max="14" width="12.7109375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8" t="s">
        <v>44</v>
      </c>
      <c r="B2" s="7" t="s">
        <v>7</v>
      </c>
      <c r="C2" s="7" t="s">
        <v>0</v>
      </c>
      <c r="D2" s="7" t="s">
        <v>1</v>
      </c>
      <c r="E2" s="59" t="s">
        <v>4</v>
      </c>
      <c r="F2" s="7" t="s">
        <v>3</v>
      </c>
      <c r="G2" s="7" t="s">
        <v>5</v>
      </c>
      <c r="H2" s="59" t="s">
        <v>2</v>
      </c>
      <c r="I2" s="7" t="s">
        <v>39</v>
      </c>
      <c r="J2" s="7" t="s">
        <v>40</v>
      </c>
      <c r="K2" s="7" t="s">
        <v>41</v>
      </c>
      <c r="L2" s="60" t="s">
        <v>45</v>
      </c>
      <c r="M2" s="60" t="s">
        <v>46</v>
      </c>
      <c r="N2" s="60" t="s">
        <v>6</v>
      </c>
      <c r="O2" s="60" t="s">
        <v>47</v>
      </c>
      <c r="P2" s="60" t="s">
        <v>48</v>
      </c>
    </row>
    <row r="3" spans="1:16" ht="26.25" customHeight="1" x14ac:dyDescent="0.2">
      <c r="A3" s="81">
        <v>403215</v>
      </c>
      <c r="B3" s="72" t="s">
        <v>789</v>
      </c>
      <c r="C3" s="8" t="s">
        <v>790</v>
      </c>
      <c r="D3" s="74" t="s">
        <v>56</v>
      </c>
      <c r="E3" s="12">
        <v>44518</v>
      </c>
      <c r="F3" s="74" t="s">
        <v>58</v>
      </c>
      <c r="G3" s="12">
        <v>44523</v>
      </c>
      <c r="H3" s="9" t="s">
        <v>845</v>
      </c>
      <c r="I3" s="1">
        <v>85</v>
      </c>
      <c r="J3" s="1">
        <v>62</v>
      </c>
      <c r="K3" s="1">
        <v>34</v>
      </c>
      <c r="L3" s="1">
        <v>9</v>
      </c>
      <c r="M3" s="78">
        <v>44.795000000000002</v>
      </c>
      <c r="N3" s="94">
        <v>44.795000000000002</v>
      </c>
      <c r="O3" s="63">
        <v>2530</v>
      </c>
      <c r="P3" s="64">
        <f>Table22457891011234567891011121314151617181920212223242526272829303132333438239[[#This Row],[PEMBULATAN]]*O3</f>
        <v>113331.35</v>
      </c>
    </row>
    <row r="4" spans="1:16" ht="26.25" customHeight="1" x14ac:dyDescent="0.2">
      <c r="A4" s="13"/>
      <c r="B4" s="73"/>
      <c r="C4" s="71" t="s">
        <v>791</v>
      </c>
      <c r="D4" s="76" t="s">
        <v>56</v>
      </c>
      <c r="E4" s="12">
        <v>44518</v>
      </c>
      <c r="F4" s="74" t="s">
        <v>58</v>
      </c>
      <c r="G4" s="12">
        <v>44523</v>
      </c>
      <c r="H4" s="75" t="s">
        <v>845</v>
      </c>
      <c r="I4" s="15">
        <v>70</v>
      </c>
      <c r="J4" s="15">
        <v>34</v>
      </c>
      <c r="K4" s="15">
        <v>12</v>
      </c>
      <c r="L4" s="15">
        <v>2</v>
      </c>
      <c r="M4" s="79">
        <v>7.14</v>
      </c>
      <c r="N4" s="94">
        <v>7.14</v>
      </c>
      <c r="O4" s="63">
        <v>2530</v>
      </c>
      <c r="P4" s="64">
        <f>Table22457891011234567891011121314151617181920212223242526272829303132333438239[[#This Row],[PEMBULATAN]]*O4</f>
        <v>18064.2</v>
      </c>
    </row>
    <row r="5" spans="1:16" ht="26.25" customHeight="1" x14ac:dyDescent="0.2">
      <c r="A5" s="13"/>
      <c r="B5" s="73"/>
      <c r="C5" s="71" t="s">
        <v>792</v>
      </c>
      <c r="D5" s="76" t="s">
        <v>56</v>
      </c>
      <c r="E5" s="12">
        <v>44518</v>
      </c>
      <c r="F5" s="74" t="s">
        <v>58</v>
      </c>
      <c r="G5" s="12">
        <v>44523</v>
      </c>
      <c r="H5" s="75" t="s">
        <v>845</v>
      </c>
      <c r="I5" s="15">
        <v>95</v>
      </c>
      <c r="J5" s="15">
        <v>61</v>
      </c>
      <c r="K5" s="15">
        <v>23</v>
      </c>
      <c r="L5" s="15">
        <v>14</v>
      </c>
      <c r="M5" s="79">
        <v>33.321249999999999</v>
      </c>
      <c r="N5" s="94">
        <v>34</v>
      </c>
      <c r="O5" s="63">
        <v>2530</v>
      </c>
      <c r="P5" s="64">
        <f>Table22457891011234567891011121314151617181920212223242526272829303132333438239[[#This Row],[PEMBULATAN]]*O5</f>
        <v>86020</v>
      </c>
    </row>
    <row r="6" spans="1:16" ht="26.25" customHeight="1" x14ac:dyDescent="0.2">
      <c r="A6" s="13"/>
      <c r="B6" s="73"/>
      <c r="C6" s="71" t="s">
        <v>793</v>
      </c>
      <c r="D6" s="76" t="s">
        <v>56</v>
      </c>
      <c r="E6" s="12">
        <v>44518</v>
      </c>
      <c r="F6" s="74" t="s">
        <v>58</v>
      </c>
      <c r="G6" s="12">
        <v>44523</v>
      </c>
      <c r="H6" s="75" t="s">
        <v>845</v>
      </c>
      <c r="I6" s="15">
        <v>89</v>
      </c>
      <c r="J6" s="15">
        <v>67</v>
      </c>
      <c r="K6" s="15">
        <v>32</v>
      </c>
      <c r="L6" s="15">
        <v>7</v>
      </c>
      <c r="M6" s="79">
        <v>47.704000000000001</v>
      </c>
      <c r="N6" s="94">
        <v>47.704000000000001</v>
      </c>
      <c r="O6" s="63">
        <v>2530</v>
      </c>
      <c r="P6" s="64">
        <f>Table22457891011234567891011121314151617181920212223242526272829303132333438239[[#This Row],[PEMBULATAN]]*O6</f>
        <v>120691.12</v>
      </c>
    </row>
    <row r="7" spans="1:16" ht="26.25" customHeight="1" x14ac:dyDescent="0.2">
      <c r="A7" s="13"/>
      <c r="B7" s="73"/>
      <c r="C7" s="71" t="s">
        <v>794</v>
      </c>
      <c r="D7" s="76" t="s">
        <v>56</v>
      </c>
      <c r="E7" s="12">
        <v>44518</v>
      </c>
      <c r="F7" s="74" t="s">
        <v>58</v>
      </c>
      <c r="G7" s="12">
        <v>44523</v>
      </c>
      <c r="H7" s="75" t="s">
        <v>845</v>
      </c>
      <c r="I7" s="15">
        <v>110</v>
      </c>
      <c r="J7" s="15">
        <v>85</v>
      </c>
      <c r="K7" s="15">
        <v>34</v>
      </c>
      <c r="L7" s="15">
        <v>12</v>
      </c>
      <c r="M7" s="79">
        <v>79.474999999999994</v>
      </c>
      <c r="N7" s="94">
        <v>80</v>
      </c>
      <c r="O7" s="63">
        <v>2530</v>
      </c>
      <c r="P7" s="64">
        <f>Table22457891011234567891011121314151617181920212223242526272829303132333438239[[#This Row],[PEMBULATAN]]*O7</f>
        <v>202400</v>
      </c>
    </row>
    <row r="8" spans="1:16" ht="26.25" customHeight="1" x14ac:dyDescent="0.2">
      <c r="A8" s="13"/>
      <c r="B8" s="73"/>
      <c r="C8" s="71" t="s">
        <v>795</v>
      </c>
      <c r="D8" s="76" t="s">
        <v>56</v>
      </c>
      <c r="E8" s="12">
        <v>44518</v>
      </c>
      <c r="F8" s="74" t="s">
        <v>58</v>
      </c>
      <c r="G8" s="12">
        <v>44523</v>
      </c>
      <c r="H8" s="75" t="s">
        <v>845</v>
      </c>
      <c r="I8" s="15">
        <v>100</v>
      </c>
      <c r="J8" s="15">
        <v>64</v>
      </c>
      <c r="K8" s="15">
        <v>33</v>
      </c>
      <c r="L8" s="15">
        <v>12</v>
      </c>
      <c r="M8" s="79">
        <v>52.8</v>
      </c>
      <c r="N8" s="94">
        <v>52.8</v>
      </c>
      <c r="O8" s="63">
        <v>2530</v>
      </c>
      <c r="P8" s="64">
        <f>Table22457891011234567891011121314151617181920212223242526272829303132333438239[[#This Row],[PEMBULATAN]]*O8</f>
        <v>133584</v>
      </c>
    </row>
    <row r="9" spans="1:16" ht="26.25" customHeight="1" x14ac:dyDescent="0.2">
      <c r="A9" s="13"/>
      <c r="B9" s="73"/>
      <c r="C9" s="71" t="s">
        <v>796</v>
      </c>
      <c r="D9" s="76" t="s">
        <v>56</v>
      </c>
      <c r="E9" s="12">
        <v>44518</v>
      </c>
      <c r="F9" s="74" t="s">
        <v>58</v>
      </c>
      <c r="G9" s="12">
        <v>44523</v>
      </c>
      <c r="H9" s="75" t="s">
        <v>845</v>
      </c>
      <c r="I9" s="15">
        <v>96</v>
      </c>
      <c r="J9" s="15">
        <v>68</v>
      </c>
      <c r="K9" s="15">
        <v>23</v>
      </c>
      <c r="L9" s="15">
        <v>9</v>
      </c>
      <c r="M9" s="79">
        <v>37.536000000000001</v>
      </c>
      <c r="N9" s="94">
        <v>37.536000000000001</v>
      </c>
      <c r="O9" s="63">
        <v>2530</v>
      </c>
      <c r="P9" s="64">
        <f>Table22457891011234567891011121314151617181920212223242526272829303132333438239[[#This Row],[PEMBULATAN]]*O9</f>
        <v>94966.080000000002</v>
      </c>
    </row>
    <row r="10" spans="1:16" ht="26.25" customHeight="1" x14ac:dyDescent="0.2">
      <c r="A10" s="13"/>
      <c r="B10" s="73"/>
      <c r="C10" s="71" t="s">
        <v>797</v>
      </c>
      <c r="D10" s="76" t="s">
        <v>56</v>
      </c>
      <c r="E10" s="12">
        <v>44518</v>
      </c>
      <c r="F10" s="74" t="s">
        <v>58</v>
      </c>
      <c r="G10" s="12">
        <v>44523</v>
      </c>
      <c r="H10" s="75" t="s">
        <v>845</v>
      </c>
      <c r="I10" s="15">
        <v>104</v>
      </c>
      <c r="J10" s="15">
        <v>18</v>
      </c>
      <c r="K10" s="15">
        <v>18</v>
      </c>
      <c r="L10" s="15">
        <v>1</v>
      </c>
      <c r="M10" s="79">
        <v>8.4239999999999995</v>
      </c>
      <c r="N10" s="94">
        <v>9</v>
      </c>
      <c r="O10" s="63">
        <v>2530</v>
      </c>
      <c r="P10" s="64">
        <f>Table22457891011234567891011121314151617181920212223242526272829303132333438239[[#This Row],[PEMBULATAN]]*O10</f>
        <v>22770</v>
      </c>
    </row>
    <row r="11" spans="1:16" ht="26.25" customHeight="1" x14ac:dyDescent="0.2">
      <c r="A11" s="13"/>
      <c r="B11" s="73"/>
      <c r="C11" s="71" t="s">
        <v>798</v>
      </c>
      <c r="D11" s="76" t="s">
        <v>56</v>
      </c>
      <c r="E11" s="12">
        <v>44518</v>
      </c>
      <c r="F11" s="74" t="s">
        <v>58</v>
      </c>
      <c r="G11" s="12">
        <v>44523</v>
      </c>
      <c r="H11" s="75" t="s">
        <v>845</v>
      </c>
      <c r="I11" s="15">
        <v>88</v>
      </c>
      <c r="J11" s="15">
        <v>64</v>
      </c>
      <c r="K11" s="15">
        <v>32</v>
      </c>
      <c r="L11" s="15">
        <v>12</v>
      </c>
      <c r="M11" s="79">
        <v>45.055999999999997</v>
      </c>
      <c r="N11" s="94">
        <v>45.055999999999997</v>
      </c>
      <c r="O11" s="63">
        <v>2530</v>
      </c>
      <c r="P11" s="64">
        <f>Table22457891011234567891011121314151617181920212223242526272829303132333438239[[#This Row],[PEMBULATAN]]*O11</f>
        <v>113991.67999999999</v>
      </c>
    </row>
    <row r="12" spans="1:16" ht="26.25" customHeight="1" x14ac:dyDescent="0.2">
      <c r="A12" s="13"/>
      <c r="B12" s="73"/>
      <c r="C12" s="71" t="s">
        <v>799</v>
      </c>
      <c r="D12" s="76" t="s">
        <v>56</v>
      </c>
      <c r="E12" s="12">
        <v>44518</v>
      </c>
      <c r="F12" s="74" t="s">
        <v>58</v>
      </c>
      <c r="G12" s="12">
        <v>44523</v>
      </c>
      <c r="H12" s="75" t="s">
        <v>845</v>
      </c>
      <c r="I12" s="15">
        <v>56</v>
      </c>
      <c r="J12" s="15">
        <v>56</v>
      </c>
      <c r="K12" s="15">
        <v>36</v>
      </c>
      <c r="L12" s="15">
        <v>7</v>
      </c>
      <c r="M12" s="79">
        <v>28.224</v>
      </c>
      <c r="N12" s="94">
        <v>28.224</v>
      </c>
      <c r="O12" s="63">
        <v>2530</v>
      </c>
      <c r="P12" s="64">
        <f>Table22457891011234567891011121314151617181920212223242526272829303132333438239[[#This Row],[PEMBULATAN]]*O12</f>
        <v>71406.720000000001</v>
      </c>
    </row>
    <row r="13" spans="1:16" ht="26.25" customHeight="1" x14ac:dyDescent="0.2">
      <c r="A13" s="13"/>
      <c r="B13" s="73"/>
      <c r="C13" s="71" t="s">
        <v>800</v>
      </c>
      <c r="D13" s="76" t="s">
        <v>56</v>
      </c>
      <c r="E13" s="12">
        <v>44518</v>
      </c>
      <c r="F13" s="74" t="s">
        <v>58</v>
      </c>
      <c r="G13" s="12">
        <v>44523</v>
      </c>
      <c r="H13" s="75" t="s">
        <v>845</v>
      </c>
      <c r="I13" s="15">
        <v>90</v>
      </c>
      <c r="J13" s="15">
        <v>65</v>
      </c>
      <c r="K13" s="15">
        <v>34</v>
      </c>
      <c r="L13" s="15">
        <v>14</v>
      </c>
      <c r="M13" s="79">
        <v>49.725000000000001</v>
      </c>
      <c r="N13" s="94">
        <v>49.725000000000001</v>
      </c>
      <c r="O13" s="63">
        <v>2530</v>
      </c>
      <c r="P13" s="64">
        <f>Table22457891011234567891011121314151617181920212223242526272829303132333438239[[#This Row],[PEMBULATAN]]*O13</f>
        <v>125804.25</v>
      </c>
    </row>
    <row r="14" spans="1:16" ht="26.25" customHeight="1" x14ac:dyDescent="0.2">
      <c r="A14" s="13"/>
      <c r="B14" s="73"/>
      <c r="C14" s="71" t="s">
        <v>801</v>
      </c>
      <c r="D14" s="76" t="s">
        <v>56</v>
      </c>
      <c r="E14" s="12">
        <v>44518</v>
      </c>
      <c r="F14" s="74" t="s">
        <v>58</v>
      </c>
      <c r="G14" s="12">
        <v>44523</v>
      </c>
      <c r="H14" s="75" t="s">
        <v>845</v>
      </c>
      <c r="I14" s="15">
        <v>47</v>
      </c>
      <c r="J14" s="15">
        <v>44</v>
      </c>
      <c r="K14" s="15">
        <v>22</v>
      </c>
      <c r="L14" s="15">
        <v>5</v>
      </c>
      <c r="M14" s="79">
        <v>11.374000000000001</v>
      </c>
      <c r="N14" s="94">
        <v>12</v>
      </c>
      <c r="O14" s="63">
        <v>2530</v>
      </c>
      <c r="P14" s="64">
        <f>Table22457891011234567891011121314151617181920212223242526272829303132333438239[[#This Row],[PEMBULATAN]]*O14</f>
        <v>30360</v>
      </c>
    </row>
    <row r="15" spans="1:16" ht="26.25" customHeight="1" x14ac:dyDescent="0.2">
      <c r="A15" s="13"/>
      <c r="B15" s="73"/>
      <c r="C15" s="71" t="s">
        <v>802</v>
      </c>
      <c r="D15" s="76" t="s">
        <v>56</v>
      </c>
      <c r="E15" s="12">
        <v>44518</v>
      </c>
      <c r="F15" s="74" t="s">
        <v>58</v>
      </c>
      <c r="G15" s="12">
        <v>44523</v>
      </c>
      <c r="H15" s="75" t="s">
        <v>845</v>
      </c>
      <c r="I15" s="15">
        <v>84</v>
      </c>
      <c r="J15" s="15">
        <v>64</v>
      </c>
      <c r="K15" s="15">
        <v>23</v>
      </c>
      <c r="L15" s="15">
        <v>5</v>
      </c>
      <c r="M15" s="79">
        <v>30.911999999999999</v>
      </c>
      <c r="N15" s="94">
        <v>30.911999999999999</v>
      </c>
      <c r="O15" s="63">
        <v>2530</v>
      </c>
      <c r="P15" s="64">
        <f>Table22457891011234567891011121314151617181920212223242526272829303132333438239[[#This Row],[PEMBULATAN]]*O15</f>
        <v>78207.360000000001</v>
      </c>
    </row>
    <row r="16" spans="1:16" ht="26.25" customHeight="1" x14ac:dyDescent="0.2">
      <c r="A16" s="13"/>
      <c r="B16" s="73"/>
      <c r="C16" s="71" t="s">
        <v>803</v>
      </c>
      <c r="D16" s="76" t="s">
        <v>56</v>
      </c>
      <c r="E16" s="12">
        <v>44518</v>
      </c>
      <c r="F16" s="74" t="s">
        <v>58</v>
      </c>
      <c r="G16" s="12">
        <v>44523</v>
      </c>
      <c r="H16" s="75" t="s">
        <v>845</v>
      </c>
      <c r="I16" s="15">
        <v>95</v>
      </c>
      <c r="J16" s="15">
        <v>64</v>
      </c>
      <c r="K16" s="15">
        <v>36</v>
      </c>
      <c r="L16" s="15">
        <v>14</v>
      </c>
      <c r="M16" s="79">
        <v>54.72</v>
      </c>
      <c r="N16" s="94">
        <v>54.72</v>
      </c>
      <c r="O16" s="63">
        <v>2530</v>
      </c>
      <c r="P16" s="64">
        <f>Table22457891011234567891011121314151617181920212223242526272829303132333438239[[#This Row],[PEMBULATAN]]*O16</f>
        <v>138441.60000000001</v>
      </c>
    </row>
    <row r="17" spans="1:16" ht="26.25" customHeight="1" x14ac:dyDescent="0.2">
      <c r="A17" s="13"/>
      <c r="B17" s="73"/>
      <c r="C17" s="71" t="s">
        <v>804</v>
      </c>
      <c r="D17" s="76" t="s">
        <v>56</v>
      </c>
      <c r="E17" s="12">
        <v>44518</v>
      </c>
      <c r="F17" s="74" t="s">
        <v>58</v>
      </c>
      <c r="G17" s="12">
        <v>44523</v>
      </c>
      <c r="H17" s="75" t="s">
        <v>845</v>
      </c>
      <c r="I17" s="15">
        <v>89</v>
      </c>
      <c r="J17" s="15">
        <v>66</v>
      </c>
      <c r="K17" s="15">
        <v>30</v>
      </c>
      <c r="L17" s="15">
        <v>11</v>
      </c>
      <c r="M17" s="79">
        <v>44.055</v>
      </c>
      <c r="N17" s="94">
        <v>44.055</v>
      </c>
      <c r="O17" s="63">
        <v>2530</v>
      </c>
      <c r="P17" s="64">
        <f>Table22457891011234567891011121314151617181920212223242526272829303132333438239[[#This Row],[PEMBULATAN]]*O17</f>
        <v>111459.15</v>
      </c>
    </row>
    <row r="18" spans="1:16" ht="26.25" customHeight="1" x14ac:dyDescent="0.2">
      <c r="A18" s="13"/>
      <c r="B18" s="73"/>
      <c r="C18" s="71" t="s">
        <v>805</v>
      </c>
      <c r="D18" s="76" t="s">
        <v>56</v>
      </c>
      <c r="E18" s="12">
        <v>44518</v>
      </c>
      <c r="F18" s="74" t="s">
        <v>58</v>
      </c>
      <c r="G18" s="12">
        <v>44523</v>
      </c>
      <c r="H18" s="75" t="s">
        <v>845</v>
      </c>
      <c r="I18" s="15">
        <v>97</v>
      </c>
      <c r="J18" s="15">
        <v>60</v>
      </c>
      <c r="K18" s="15">
        <v>38</v>
      </c>
      <c r="L18" s="15">
        <v>14</v>
      </c>
      <c r="M18" s="79">
        <v>55.29</v>
      </c>
      <c r="N18" s="94">
        <v>55.29</v>
      </c>
      <c r="O18" s="63">
        <v>2530</v>
      </c>
      <c r="P18" s="64">
        <f>Table22457891011234567891011121314151617181920212223242526272829303132333438239[[#This Row],[PEMBULATAN]]*O18</f>
        <v>139883.70000000001</v>
      </c>
    </row>
    <row r="19" spans="1:16" ht="26.25" customHeight="1" x14ac:dyDescent="0.2">
      <c r="A19" s="13"/>
      <c r="B19" s="73"/>
      <c r="C19" s="71" t="s">
        <v>806</v>
      </c>
      <c r="D19" s="76" t="s">
        <v>56</v>
      </c>
      <c r="E19" s="12">
        <v>44518</v>
      </c>
      <c r="F19" s="74" t="s">
        <v>58</v>
      </c>
      <c r="G19" s="12">
        <v>44523</v>
      </c>
      <c r="H19" s="75" t="s">
        <v>845</v>
      </c>
      <c r="I19" s="15">
        <v>45</v>
      </c>
      <c r="J19" s="15">
        <v>42</v>
      </c>
      <c r="K19" s="15">
        <v>22</v>
      </c>
      <c r="L19" s="15">
        <v>5</v>
      </c>
      <c r="M19" s="79">
        <v>10.395</v>
      </c>
      <c r="N19" s="94">
        <v>11</v>
      </c>
      <c r="O19" s="63">
        <v>2530</v>
      </c>
      <c r="P19" s="64">
        <f>Table22457891011234567891011121314151617181920212223242526272829303132333438239[[#This Row],[PEMBULATAN]]*O19</f>
        <v>27830</v>
      </c>
    </row>
    <row r="20" spans="1:16" ht="26.25" customHeight="1" x14ac:dyDescent="0.2">
      <c r="A20" s="13"/>
      <c r="B20" s="73"/>
      <c r="C20" s="71" t="s">
        <v>807</v>
      </c>
      <c r="D20" s="76" t="s">
        <v>56</v>
      </c>
      <c r="E20" s="12">
        <v>44518</v>
      </c>
      <c r="F20" s="74" t="s">
        <v>58</v>
      </c>
      <c r="G20" s="12">
        <v>44523</v>
      </c>
      <c r="H20" s="75" t="s">
        <v>845</v>
      </c>
      <c r="I20" s="15">
        <v>86</v>
      </c>
      <c r="J20" s="15">
        <v>65</v>
      </c>
      <c r="K20" s="15">
        <v>28</v>
      </c>
      <c r="L20" s="15">
        <v>12</v>
      </c>
      <c r="M20" s="79">
        <v>39.130000000000003</v>
      </c>
      <c r="N20" s="94">
        <v>39.130000000000003</v>
      </c>
      <c r="O20" s="63">
        <v>2530</v>
      </c>
      <c r="P20" s="64">
        <f>Table22457891011234567891011121314151617181920212223242526272829303132333438239[[#This Row],[PEMBULATAN]]*O20</f>
        <v>98998.900000000009</v>
      </c>
    </row>
    <row r="21" spans="1:16" ht="26.25" customHeight="1" x14ac:dyDescent="0.2">
      <c r="A21" s="13"/>
      <c r="B21" s="73"/>
      <c r="C21" s="71" t="s">
        <v>808</v>
      </c>
      <c r="D21" s="76" t="s">
        <v>56</v>
      </c>
      <c r="E21" s="12">
        <v>44518</v>
      </c>
      <c r="F21" s="74" t="s">
        <v>58</v>
      </c>
      <c r="G21" s="12">
        <v>44523</v>
      </c>
      <c r="H21" s="75" t="s">
        <v>845</v>
      </c>
      <c r="I21" s="15">
        <v>75</v>
      </c>
      <c r="J21" s="15">
        <v>67</v>
      </c>
      <c r="K21" s="15">
        <v>34</v>
      </c>
      <c r="L21" s="15">
        <v>8</v>
      </c>
      <c r="M21" s="79">
        <v>42.712499999999999</v>
      </c>
      <c r="N21" s="94">
        <v>42.712499999999999</v>
      </c>
      <c r="O21" s="63">
        <v>2530</v>
      </c>
      <c r="P21" s="64">
        <f>Table22457891011234567891011121314151617181920212223242526272829303132333438239[[#This Row],[PEMBULATAN]]*O21</f>
        <v>108062.625</v>
      </c>
    </row>
    <row r="22" spans="1:16" ht="26.25" customHeight="1" x14ac:dyDescent="0.2">
      <c r="A22" s="13"/>
      <c r="B22" s="73"/>
      <c r="C22" s="71" t="s">
        <v>809</v>
      </c>
      <c r="D22" s="76" t="s">
        <v>56</v>
      </c>
      <c r="E22" s="12">
        <v>44518</v>
      </c>
      <c r="F22" s="74" t="s">
        <v>58</v>
      </c>
      <c r="G22" s="12">
        <v>44523</v>
      </c>
      <c r="H22" s="75" t="s">
        <v>845</v>
      </c>
      <c r="I22" s="15">
        <v>81</v>
      </c>
      <c r="J22" s="15">
        <v>60</v>
      </c>
      <c r="K22" s="15">
        <v>22</v>
      </c>
      <c r="L22" s="15">
        <v>9</v>
      </c>
      <c r="M22" s="79">
        <v>26.73</v>
      </c>
      <c r="N22" s="94">
        <v>26.73</v>
      </c>
      <c r="O22" s="63">
        <v>2530</v>
      </c>
      <c r="P22" s="64">
        <f>Table22457891011234567891011121314151617181920212223242526272829303132333438239[[#This Row],[PEMBULATAN]]*O22</f>
        <v>67626.899999999994</v>
      </c>
    </row>
    <row r="23" spans="1:16" ht="26.25" customHeight="1" x14ac:dyDescent="0.2">
      <c r="A23" s="13"/>
      <c r="B23" s="73"/>
      <c r="C23" s="71" t="s">
        <v>810</v>
      </c>
      <c r="D23" s="76" t="s">
        <v>56</v>
      </c>
      <c r="E23" s="12">
        <v>44518</v>
      </c>
      <c r="F23" s="74" t="s">
        <v>58</v>
      </c>
      <c r="G23" s="12">
        <v>44523</v>
      </c>
      <c r="H23" s="75" t="s">
        <v>845</v>
      </c>
      <c r="I23" s="15">
        <v>92</v>
      </c>
      <c r="J23" s="15">
        <v>66</v>
      </c>
      <c r="K23" s="15">
        <v>36</v>
      </c>
      <c r="L23" s="15">
        <v>11</v>
      </c>
      <c r="M23" s="79">
        <v>54.648000000000003</v>
      </c>
      <c r="N23" s="94">
        <v>54.648000000000003</v>
      </c>
      <c r="O23" s="63">
        <v>2530</v>
      </c>
      <c r="P23" s="64">
        <f>Table22457891011234567891011121314151617181920212223242526272829303132333438239[[#This Row],[PEMBULATAN]]*O23</f>
        <v>138259.44</v>
      </c>
    </row>
    <row r="24" spans="1:16" ht="26.25" customHeight="1" x14ac:dyDescent="0.2">
      <c r="A24" s="13"/>
      <c r="B24" s="73"/>
      <c r="C24" s="71" t="s">
        <v>811</v>
      </c>
      <c r="D24" s="76" t="s">
        <v>56</v>
      </c>
      <c r="E24" s="12">
        <v>44518</v>
      </c>
      <c r="F24" s="74" t="s">
        <v>58</v>
      </c>
      <c r="G24" s="12">
        <v>44523</v>
      </c>
      <c r="H24" s="75" t="s">
        <v>845</v>
      </c>
      <c r="I24" s="15">
        <v>100</v>
      </c>
      <c r="J24" s="15">
        <v>68</v>
      </c>
      <c r="K24" s="15">
        <v>29</v>
      </c>
      <c r="L24" s="15">
        <v>17</v>
      </c>
      <c r="M24" s="79">
        <v>49.3</v>
      </c>
      <c r="N24" s="94">
        <v>50</v>
      </c>
      <c r="O24" s="63">
        <v>2530</v>
      </c>
      <c r="P24" s="64">
        <f>Table22457891011234567891011121314151617181920212223242526272829303132333438239[[#This Row],[PEMBULATAN]]*O24</f>
        <v>126500</v>
      </c>
    </row>
    <row r="25" spans="1:16" ht="26.25" customHeight="1" x14ac:dyDescent="0.2">
      <c r="A25" s="13"/>
      <c r="B25" s="73"/>
      <c r="C25" s="71" t="s">
        <v>812</v>
      </c>
      <c r="D25" s="76" t="s">
        <v>56</v>
      </c>
      <c r="E25" s="12">
        <v>44518</v>
      </c>
      <c r="F25" s="74" t="s">
        <v>58</v>
      </c>
      <c r="G25" s="12">
        <v>44523</v>
      </c>
      <c r="H25" s="75" t="s">
        <v>845</v>
      </c>
      <c r="I25" s="15">
        <v>106</v>
      </c>
      <c r="J25" s="15">
        <v>44</v>
      </c>
      <c r="K25" s="15">
        <v>4</v>
      </c>
      <c r="L25" s="15">
        <v>1</v>
      </c>
      <c r="M25" s="79">
        <v>4.6639999999999997</v>
      </c>
      <c r="N25" s="94">
        <v>4.6639999999999997</v>
      </c>
      <c r="O25" s="63">
        <v>2530</v>
      </c>
      <c r="P25" s="64">
        <f>Table22457891011234567891011121314151617181920212223242526272829303132333438239[[#This Row],[PEMBULATAN]]*O25</f>
        <v>11799.92</v>
      </c>
    </row>
    <row r="26" spans="1:16" ht="26.25" customHeight="1" x14ac:dyDescent="0.2">
      <c r="A26" s="13"/>
      <c r="B26" s="73"/>
      <c r="C26" s="71" t="s">
        <v>813</v>
      </c>
      <c r="D26" s="76" t="s">
        <v>56</v>
      </c>
      <c r="E26" s="12">
        <v>44518</v>
      </c>
      <c r="F26" s="74" t="s">
        <v>58</v>
      </c>
      <c r="G26" s="12">
        <v>44523</v>
      </c>
      <c r="H26" s="75" t="s">
        <v>845</v>
      </c>
      <c r="I26" s="15">
        <v>78</v>
      </c>
      <c r="J26" s="15">
        <v>14</v>
      </c>
      <c r="K26" s="15">
        <v>14</v>
      </c>
      <c r="L26" s="15">
        <v>2</v>
      </c>
      <c r="M26" s="79">
        <v>3.8220000000000001</v>
      </c>
      <c r="N26" s="94">
        <v>3.8220000000000001</v>
      </c>
      <c r="O26" s="63">
        <v>2530</v>
      </c>
      <c r="P26" s="64">
        <f>Table22457891011234567891011121314151617181920212223242526272829303132333438239[[#This Row],[PEMBULATAN]]*O26</f>
        <v>9669.66</v>
      </c>
    </row>
    <row r="27" spans="1:16" ht="26.25" customHeight="1" x14ac:dyDescent="0.2">
      <c r="A27" s="13"/>
      <c r="B27" s="73"/>
      <c r="C27" s="71" t="s">
        <v>814</v>
      </c>
      <c r="D27" s="76" t="s">
        <v>56</v>
      </c>
      <c r="E27" s="12">
        <v>44518</v>
      </c>
      <c r="F27" s="74" t="s">
        <v>58</v>
      </c>
      <c r="G27" s="12">
        <v>44523</v>
      </c>
      <c r="H27" s="75" t="s">
        <v>845</v>
      </c>
      <c r="I27" s="15">
        <v>42</v>
      </c>
      <c r="J27" s="15">
        <v>18</v>
      </c>
      <c r="K27" s="15">
        <v>22</v>
      </c>
      <c r="L27" s="15">
        <v>9</v>
      </c>
      <c r="M27" s="79">
        <v>4.1580000000000004</v>
      </c>
      <c r="N27" s="94">
        <v>9</v>
      </c>
      <c r="O27" s="63">
        <v>2530</v>
      </c>
      <c r="P27" s="64">
        <f>Table22457891011234567891011121314151617181920212223242526272829303132333438239[[#This Row],[PEMBULATAN]]*O27</f>
        <v>22770</v>
      </c>
    </row>
    <row r="28" spans="1:16" ht="26.25" customHeight="1" x14ac:dyDescent="0.2">
      <c r="A28" s="13"/>
      <c r="B28" s="73"/>
      <c r="C28" s="71" t="s">
        <v>815</v>
      </c>
      <c r="D28" s="76" t="s">
        <v>56</v>
      </c>
      <c r="E28" s="12">
        <v>44518</v>
      </c>
      <c r="F28" s="74" t="s">
        <v>58</v>
      </c>
      <c r="G28" s="12">
        <v>44523</v>
      </c>
      <c r="H28" s="75" t="s">
        <v>845</v>
      </c>
      <c r="I28" s="15">
        <v>98</v>
      </c>
      <c r="J28" s="15">
        <v>78</v>
      </c>
      <c r="K28" s="15">
        <v>34</v>
      </c>
      <c r="L28" s="15">
        <v>15</v>
      </c>
      <c r="M28" s="79">
        <v>64.974000000000004</v>
      </c>
      <c r="N28" s="94">
        <v>64.974000000000004</v>
      </c>
      <c r="O28" s="63">
        <v>2530</v>
      </c>
      <c r="P28" s="64">
        <f>Table22457891011234567891011121314151617181920212223242526272829303132333438239[[#This Row],[PEMBULATAN]]*O28</f>
        <v>164384.22</v>
      </c>
    </row>
    <row r="29" spans="1:16" ht="26.25" customHeight="1" x14ac:dyDescent="0.2">
      <c r="A29" s="13"/>
      <c r="B29" s="73"/>
      <c r="C29" s="71" t="s">
        <v>816</v>
      </c>
      <c r="D29" s="76" t="s">
        <v>56</v>
      </c>
      <c r="E29" s="12">
        <v>44518</v>
      </c>
      <c r="F29" s="74" t="s">
        <v>58</v>
      </c>
      <c r="G29" s="12">
        <v>44523</v>
      </c>
      <c r="H29" s="75" t="s">
        <v>845</v>
      </c>
      <c r="I29" s="15">
        <v>40</v>
      </c>
      <c r="J29" s="15">
        <v>40</v>
      </c>
      <c r="K29" s="15">
        <v>12</v>
      </c>
      <c r="L29" s="15">
        <v>1</v>
      </c>
      <c r="M29" s="79">
        <v>4.8</v>
      </c>
      <c r="N29" s="94">
        <v>4.8</v>
      </c>
      <c r="O29" s="63">
        <v>2530</v>
      </c>
      <c r="P29" s="64">
        <f>Table22457891011234567891011121314151617181920212223242526272829303132333438239[[#This Row],[PEMBULATAN]]*O29</f>
        <v>12144</v>
      </c>
    </row>
    <row r="30" spans="1:16" ht="26.25" customHeight="1" x14ac:dyDescent="0.2">
      <c r="A30" s="13"/>
      <c r="B30" s="73"/>
      <c r="C30" s="71" t="s">
        <v>817</v>
      </c>
      <c r="D30" s="76" t="s">
        <v>56</v>
      </c>
      <c r="E30" s="12">
        <v>44518</v>
      </c>
      <c r="F30" s="74" t="s">
        <v>58</v>
      </c>
      <c r="G30" s="12">
        <v>44523</v>
      </c>
      <c r="H30" s="75" t="s">
        <v>845</v>
      </c>
      <c r="I30" s="15">
        <v>127</v>
      </c>
      <c r="J30" s="15">
        <v>4</v>
      </c>
      <c r="K30" s="15">
        <v>14</v>
      </c>
      <c r="L30" s="15">
        <v>3</v>
      </c>
      <c r="M30" s="79">
        <v>1.778</v>
      </c>
      <c r="N30" s="94">
        <v>3</v>
      </c>
      <c r="O30" s="63">
        <v>2530</v>
      </c>
      <c r="P30" s="64">
        <f>Table22457891011234567891011121314151617181920212223242526272829303132333438239[[#This Row],[PEMBULATAN]]*O30</f>
        <v>7590</v>
      </c>
    </row>
    <row r="31" spans="1:16" ht="26.25" customHeight="1" x14ac:dyDescent="0.2">
      <c r="A31" s="13"/>
      <c r="B31" s="73"/>
      <c r="C31" s="71" t="s">
        <v>818</v>
      </c>
      <c r="D31" s="76" t="s">
        <v>56</v>
      </c>
      <c r="E31" s="12">
        <v>44518</v>
      </c>
      <c r="F31" s="74" t="s">
        <v>58</v>
      </c>
      <c r="G31" s="12">
        <v>44523</v>
      </c>
      <c r="H31" s="75" t="s">
        <v>845</v>
      </c>
      <c r="I31" s="15">
        <v>40</v>
      </c>
      <c r="J31" s="15">
        <v>42</v>
      </c>
      <c r="K31" s="15">
        <v>14</v>
      </c>
      <c r="L31" s="15">
        <v>3</v>
      </c>
      <c r="M31" s="79">
        <v>5.88</v>
      </c>
      <c r="N31" s="94">
        <v>5.88</v>
      </c>
      <c r="O31" s="63">
        <v>2530</v>
      </c>
      <c r="P31" s="64">
        <f>Table22457891011234567891011121314151617181920212223242526272829303132333438239[[#This Row],[PEMBULATAN]]*O31</f>
        <v>14876.4</v>
      </c>
    </row>
    <row r="32" spans="1:16" ht="26.25" customHeight="1" x14ac:dyDescent="0.2">
      <c r="A32" s="13"/>
      <c r="B32" s="73"/>
      <c r="C32" s="71" t="s">
        <v>819</v>
      </c>
      <c r="D32" s="76" t="s">
        <v>56</v>
      </c>
      <c r="E32" s="12">
        <v>44518</v>
      </c>
      <c r="F32" s="74" t="s">
        <v>58</v>
      </c>
      <c r="G32" s="12">
        <v>44523</v>
      </c>
      <c r="H32" s="75" t="s">
        <v>845</v>
      </c>
      <c r="I32" s="15">
        <v>62</v>
      </c>
      <c r="J32" s="15">
        <v>45</v>
      </c>
      <c r="K32" s="15">
        <v>25</v>
      </c>
      <c r="L32" s="15">
        <v>4</v>
      </c>
      <c r="M32" s="79">
        <v>17.4375</v>
      </c>
      <c r="N32" s="94">
        <v>18</v>
      </c>
      <c r="O32" s="63">
        <v>2530</v>
      </c>
      <c r="P32" s="64">
        <f>Table22457891011234567891011121314151617181920212223242526272829303132333438239[[#This Row],[PEMBULATAN]]*O32</f>
        <v>45540</v>
      </c>
    </row>
    <row r="33" spans="1:16" ht="26.25" customHeight="1" x14ac:dyDescent="0.2">
      <c r="A33" s="13"/>
      <c r="B33" s="73"/>
      <c r="C33" s="71" t="s">
        <v>820</v>
      </c>
      <c r="D33" s="76" t="s">
        <v>56</v>
      </c>
      <c r="E33" s="12">
        <v>44518</v>
      </c>
      <c r="F33" s="74" t="s">
        <v>58</v>
      </c>
      <c r="G33" s="12">
        <v>44523</v>
      </c>
      <c r="H33" s="75" t="s">
        <v>845</v>
      </c>
      <c r="I33" s="15">
        <v>90</v>
      </c>
      <c r="J33" s="15">
        <v>58</v>
      </c>
      <c r="K33" s="15">
        <v>32</v>
      </c>
      <c r="L33" s="15">
        <v>19</v>
      </c>
      <c r="M33" s="79">
        <v>41.76</v>
      </c>
      <c r="N33" s="94">
        <v>41.76</v>
      </c>
      <c r="O33" s="63">
        <v>2530</v>
      </c>
      <c r="P33" s="64">
        <f>Table22457891011234567891011121314151617181920212223242526272829303132333438239[[#This Row],[PEMBULATAN]]*O33</f>
        <v>105652.79999999999</v>
      </c>
    </row>
    <row r="34" spans="1:16" ht="26.25" customHeight="1" x14ac:dyDescent="0.2">
      <c r="A34" s="13"/>
      <c r="B34" s="73"/>
      <c r="C34" s="71" t="s">
        <v>821</v>
      </c>
      <c r="D34" s="76" t="s">
        <v>56</v>
      </c>
      <c r="E34" s="12">
        <v>44518</v>
      </c>
      <c r="F34" s="74" t="s">
        <v>58</v>
      </c>
      <c r="G34" s="12">
        <v>44523</v>
      </c>
      <c r="H34" s="75" t="s">
        <v>845</v>
      </c>
      <c r="I34" s="15">
        <v>72</v>
      </c>
      <c r="J34" s="15">
        <v>45</v>
      </c>
      <c r="K34" s="15">
        <v>23</v>
      </c>
      <c r="L34" s="15">
        <v>6</v>
      </c>
      <c r="M34" s="79">
        <v>18.63</v>
      </c>
      <c r="N34" s="94">
        <v>18.63</v>
      </c>
      <c r="O34" s="63">
        <v>2530</v>
      </c>
      <c r="P34" s="64">
        <f>Table22457891011234567891011121314151617181920212223242526272829303132333438239[[#This Row],[PEMBULATAN]]*O34</f>
        <v>47133.899999999994</v>
      </c>
    </row>
    <row r="35" spans="1:16" ht="26.25" customHeight="1" x14ac:dyDescent="0.2">
      <c r="A35" s="13"/>
      <c r="B35" s="73"/>
      <c r="C35" s="71" t="s">
        <v>822</v>
      </c>
      <c r="D35" s="76" t="s">
        <v>56</v>
      </c>
      <c r="E35" s="12">
        <v>44518</v>
      </c>
      <c r="F35" s="74" t="s">
        <v>58</v>
      </c>
      <c r="G35" s="12">
        <v>44523</v>
      </c>
      <c r="H35" s="75" t="s">
        <v>845</v>
      </c>
      <c r="I35" s="15">
        <v>67</v>
      </c>
      <c r="J35" s="15">
        <v>64</v>
      </c>
      <c r="K35" s="15">
        <v>32</v>
      </c>
      <c r="L35" s="15">
        <v>5</v>
      </c>
      <c r="M35" s="79">
        <v>34.304000000000002</v>
      </c>
      <c r="N35" s="94">
        <v>35</v>
      </c>
      <c r="O35" s="63">
        <v>2530</v>
      </c>
      <c r="P35" s="64">
        <f>Table22457891011234567891011121314151617181920212223242526272829303132333438239[[#This Row],[PEMBULATAN]]*O35</f>
        <v>88550</v>
      </c>
    </row>
    <row r="36" spans="1:16" ht="26.25" customHeight="1" x14ac:dyDescent="0.2">
      <c r="A36" s="13"/>
      <c r="B36" s="73"/>
      <c r="C36" s="71" t="s">
        <v>823</v>
      </c>
      <c r="D36" s="76" t="s">
        <v>56</v>
      </c>
      <c r="E36" s="12">
        <v>44518</v>
      </c>
      <c r="F36" s="74" t="s">
        <v>58</v>
      </c>
      <c r="G36" s="12">
        <v>44523</v>
      </c>
      <c r="H36" s="75" t="s">
        <v>845</v>
      </c>
      <c r="I36" s="15">
        <v>70</v>
      </c>
      <c r="J36" s="15">
        <v>56</v>
      </c>
      <c r="K36" s="15">
        <v>24</v>
      </c>
      <c r="L36" s="15">
        <v>9</v>
      </c>
      <c r="M36" s="79">
        <v>23.52</v>
      </c>
      <c r="N36" s="94">
        <v>23.52</v>
      </c>
      <c r="O36" s="63">
        <v>2530</v>
      </c>
      <c r="P36" s="64">
        <f>Table22457891011234567891011121314151617181920212223242526272829303132333438239[[#This Row],[PEMBULATAN]]*O36</f>
        <v>59505.599999999999</v>
      </c>
    </row>
    <row r="37" spans="1:16" ht="26.25" customHeight="1" x14ac:dyDescent="0.2">
      <c r="A37" s="13"/>
      <c r="B37" s="73"/>
      <c r="C37" s="71" t="s">
        <v>824</v>
      </c>
      <c r="D37" s="76" t="s">
        <v>56</v>
      </c>
      <c r="E37" s="12">
        <v>44518</v>
      </c>
      <c r="F37" s="74" t="s">
        <v>58</v>
      </c>
      <c r="G37" s="12">
        <v>44523</v>
      </c>
      <c r="H37" s="75" t="s">
        <v>845</v>
      </c>
      <c r="I37" s="15">
        <v>85</v>
      </c>
      <c r="J37" s="15">
        <v>65</v>
      </c>
      <c r="K37" s="15">
        <v>24</v>
      </c>
      <c r="L37" s="15">
        <v>9</v>
      </c>
      <c r="M37" s="79">
        <v>33.15</v>
      </c>
      <c r="N37" s="94">
        <v>33.15</v>
      </c>
      <c r="O37" s="63">
        <v>2530</v>
      </c>
      <c r="P37" s="64">
        <f>Table22457891011234567891011121314151617181920212223242526272829303132333438239[[#This Row],[PEMBULATAN]]*O37</f>
        <v>83869.5</v>
      </c>
    </row>
    <row r="38" spans="1:16" ht="26.25" customHeight="1" x14ac:dyDescent="0.2">
      <c r="A38" s="13"/>
      <c r="B38" s="73"/>
      <c r="C38" s="71" t="s">
        <v>825</v>
      </c>
      <c r="D38" s="76" t="s">
        <v>56</v>
      </c>
      <c r="E38" s="12">
        <v>44518</v>
      </c>
      <c r="F38" s="74" t="s">
        <v>58</v>
      </c>
      <c r="G38" s="12">
        <v>44523</v>
      </c>
      <c r="H38" s="75" t="s">
        <v>845</v>
      </c>
      <c r="I38" s="15">
        <v>96</v>
      </c>
      <c r="J38" s="15">
        <v>78</v>
      </c>
      <c r="K38" s="15">
        <v>24</v>
      </c>
      <c r="L38" s="15">
        <v>9</v>
      </c>
      <c r="M38" s="79">
        <v>44.927999999999997</v>
      </c>
      <c r="N38" s="94">
        <v>44.927999999999997</v>
      </c>
      <c r="O38" s="63">
        <v>2530</v>
      </c>
      <c r="P38" s="64">
        <f>Table22457891011234567891011121314151617181920212223242526272829303132333438239[[#This Row],[PEMBULATAN]]*O38</f>
        <v>113667.84</v>
      </c>
    </row>
    <row r="39" spans="1:16" ht="26.25" customHeight="1" x14ac:dyDescent="0.2">
      <c r="A39" s="13"/>
      <c r="B39" s="73"/>
      <c r="C39" s="71" t="s">
        <v>826</v>
      </c>
      <c r="D39" s="76" t="s">
        <v>56</v>
      </c>
      <c r="E39" s="12">
        <v>44518</v>
      </c>
      <c r="F39" s="74" t="s">
        <v>58</v>
      </c>
      <c r="G39" s="12">
        <v>44523</v>
      </c>
      <c r="H39" s="75" t="s">
        <v>845</v>
      </c>
      <c r="I39" s="15">
        <v>45</v>
      </c>
      <c r="J39" s="15">
        <v>34</v>
      </c>
      <c r="K39" s="15">
        <v>12</v>
      </c>
      <c r="L39" s="15">
        <v>3</v>
      </c>
      <c r="M39" s="79">
        <v>4.59</v>
      </c>
      <c r="N39" s="94">
        <v>4.59</v>
      </c>
      <c r="O39" s="63">
        <v>2530</v>
      </c>
      <c r="P39" s="64">
        <f>Table22457891011234567891011121314151617181920212223242526272829303132333438239[[#This Row],[PEMBULATAN]]*O39</f>
        <v>11612.699999999999</v>
      </c>
    </row>
    <row r="40" spans="1:16" ht="26.25" customHeight="1" x14ac:dyDescent="0.2">
      <c r="A40" s="13"/>
      <c r="B40" s="73"/>
      <c r="C40" s="71" t="s">
        <v>827</v>
      </c>
      <c r="D40" s="76" t="s">
        <v>56</v>
      </c>
      <c r="E40" s="12">
        <v>44518</v>
      </c>
      <c r="F40" s="74" t="s">
        <v>58</v>
      </c>
      <c r="G40" s="12">
        <v>44523</v>
      </c>
      <c r="H40" s="75" t="s">
        <v>845</v>
      </c>
      <c r="I40" s="15">
        <v>102</v>
      </c>
      <c r="J40" s="15">
        <v>14</v>
      </c>
      <c r="K40" s="15">
        <v>12</v>
      </c>
      <c r="L40" s="15">
        <v>1</v>
      </c>
      <c r="M40" s="79">
        <v>4.2839999999999998</v>
      </c>
      <c r="N40" s="94">
        <v>4.2839999999999998</v>
      </c>
      <c r="O40" s="63">
        <v>2530</v>
      </c>
      <c r="P40" s="64">
        <f>Table22457891011234567891011121314151617181920212223242526272829303132333438239[[#This Row],[PEMBULATAN]]*O40</f>
        <v>10838.519999999999</v>
      </c>
    </row>
    <row r="41" spans="1:16" ht="26.25" customHeight="1" x14ac:dyDescent="0.2">
      <c r="A41" s="13"/>
      <c r="B41" s="73"/>
      <c r="C41" s="71" t="s">
        <v>828</v>
      </c>
      <c r="D41" s="76" t="s">
        <v>56</v>
      </c>
      <c r="E41" s="12">
        <v>44518</v>
      </c>
      <c r="F41" s="74" t="s">
        <v>58</v>
      </c>
      <c r="G41" s="12">
        <v>44523</v>
      </c>
      <c r="H41" s="75" t="s">
        <v>845</v>
      </c>
      <c r="I41" s="15">
        <v>200</v>
      </c>
      <c r="J41" s="15">
        <v>15</v>
      </c>
      <c r="K41" s="15">
        <v>12</v>
      </c>
      <c r="L41" s="15">
        <v>1</v>
      </c>
      <c r="M41" s="79">
        <v>9</v>
      </c>
      <c r="N41" s="94">
        <v>9</v>
      </c>
      <c r="O41" s="63">
        <v>2530</v>
      </c>
      <c r="P41" s="64">
        <f>Table22457891011234567891011121314151617181920212223242526272829303132333438239[[#This Row],[PEMBULATAN]]*O41</f>
        <v>22770</v>
      </c>
    </row>
    <row r="42" spans="1:16" ht="26.25" customHeight="1" x14ac:dyDescent="0.2">
      <c r="A42" s="13"/>
      <c r="B42" s="73"/>
      <c r="C42" s="71" t="s">
        <v>829</v>
      </c>
      <c r="D42" s="76" t="s">
        <v>56</v>
      </c>
      <c r="E42" s="12">
        <v>44518</v>
      </c>
      <c r="F42" s="74" t="s">
        <v>58</v>
      </c>
      <c r="G42" s="12">
        <v>44523</v>
      </c>
      <c r="H42" s="75" t="s">
        <v>845</v>
      </c>
      <c r="I42" s="15">
        <v>94</v>
      </c>
      <c r="J42" s="15">
        <v>56</v>
      </c>
      <c r="K42" s="15">
        <v>34</v>
      </c>
      <c r="L42" s="15">
        <v>6</v>
      </c>
      <c r="M42" s="79">
        <v>44.744</v>
      </c>
      <c r="N42" s="94">
        <v>44.744</v>
      </c>
      <c r="O42" s="63">
        <v>2530</v>
      </c>
      <c r="P42" s="64">
        <f>Table22457891011234567891011121314151617181920212223242526272829303132333438239[[#This Row],[PEMBULATAN]]*O42</f>
        <v>113202.31999999999</v>
      </c>
    </row>
    <row r="43" spans="1:16" ht="26.25" customHeight="1" x14ac:dyDescent="0.2">
      <c r="A43" s="13"/>
      <c r="B43" s="73"/>
      <c r="C43" s="71" t="s">
        <v>830</v>
      </c>
      <c r="D43" s="76" t="s">
        <v>56</v>
      </c>
      <c r="E43" s="12">
        <v>44518</v>
      </c>
      <c r="F43" s="74" t="s">
        <v>58</v>
      </c>
      <c r="G43" s="12">
        <v>44523</v>
      </c>
      <c r="H43" s="75" t="s">
        <v>845</v>
      </c>
      <c r="I43" s="15">
        <v>78</v>
      </c>
      <c r="J43" s="15">
        <v>65</v>
      </c>
      <c r="K43" s="15">
        <v>34</v>
      </c>
      <c r="L43" s="15">
        <v>11</v>
      </c>
      <c r="M43" s="79">
        <v>43.094999999999999</v>
      </c>
      <c r="N43" s="94">
        <v>43.094999999999999</v>
      </c>
      <c r="O43" s="63">
        <v>2530</v>
      </c>
      <c r="P43" s="64">
        <f>Table22457891011234567891011121314151617181920212223242526272829303132333438239[[#This Row],[PEMBULATAN]]*O43</f>
        <v>109030.34999999999</v>
      </c>
    </row>
    <row r="44" spans="1:16" ht="26.25" customHeight="1" x14ac:dyDescent="0.2">
      <c r="A44" s="13"/>
      <c r="B44" s="73"/>
      <c r="C44" s="71" t="s">
        <v>831</v>
      </c>
      <c r="D44" s="76" t="s">
        <v>56</v>
      </c>
      <c r="E44" s="12">
        <v>44518</v>
      </c>
      <c r="F44" s="74" t="s">
        <v>58</v>
      </c>
      <c r="G44" s="12">
        <v>44523</v>
      </c>
      <c r="H44" s="75" t="s">
        <v>845</v>
      </c>
      <c r="I44" s="15">
        <v>89</v>
      </c>
      <c r="J44" s="15">
        <v>58</v>
      </c>
      <c r="K44" s="15">
        <v>32</v>
      </c>
      <c r="L44" s="15">
        <v>12</v>
      </c>
      <c r="M44" s="79">
        <v>41.295999999999999</v>
      </c>
      <c r="N44" s="94">
        <v>42</v>
      </c>
      <c r="O44" s="63">
        <v>2530</v>
      </c>
      <c r="P44" s="64">
        <f>Table22457891011234567891011121314151617181920212223242526272829303132333438239[[#This Row],[PEMBULATAN]]*O44</f>
        <v>106260</v>
      </c>
    </row>
    <row r="45" spans="1:16" ht="26.25" customHeight="1" x14ac:dyDescent="0.2">
      <c r="A45" s="13"/>
      <c r="B45" s="73"/>
      <c r="C45" s="71" t="s">
        <v>832</v>
      </c>
      <c r="D45" s="76" t="s">
        <v>56</v>
      </c>
      <c r="E45" s="12">
        <v>44518</v>
      </c>
      <c r="F45" s="74" t="s">
        <v>58</v>
      </c>
      <c r="G45" s="12">
        <v>44523</v>
      </c>
      <c r="H45" s="75" t="s">
        <v>845</v>
      </c>
      <c r="I45" s="15">
        <v>50</v>
      </c>
      <c r="J45" s="15">
        <v>34</v>
      </c>
      <c r="K45" s="15">
        <v>21</v>
      </c>
      <c r="L45" s="15">
        <v>3</v>
      </c>
      <c r="M45" s="79">
        <v>8.9250000000000007</v>
      </c>
      <c r="N45" s="94">
        <v>8.9250000000000007</v>
      </c>
      <c r="O45" s="63">
        <v>2530</v>
      </c>
      <c r="P45" s="64">
        <f>Table22457891011234567891011121314151617181920212223242526272829303132333438239[[#This Row],[PEMBULATAN]]*O45</f>
        <v>22580.25</v>
      </c>
    </row>
    <row r="46" spans="1:16" ht="26.25" customHeight="1" x14ac:dyDescent="0.2">
      <c r="A46" s="13"/>
      <c r="B46" s="73"/>
      <c r="C46" s="71" t="s">
        <v>833</v>
      </c>
      <c r="D46" s="76" t="s">
        <v>56</v>
      </c>
      <c r="E46" s="12">
        <v>44518</v>
      </c>
      <c r="F46" s="74" t="s">
        <v>58</v>
      </c>
      <c r="G46" s="12">
        <v>44523</v>
      </c>
      <c r="H46" s="75" t="s">
        <v>845</v>
      </c>
      <c r="I46" s="15">
        <v>88</v>
      </c>
      <c r="J46" s="15">
        <v>58</v>
      </c>
      <c r="K46" s="15">
        <v>22</v>
      </c>
      <c r="L46" s="15">
        <v>9</v>
      </c>
      <c r="M46" s="79">
        <v>28.071999999999999</v>
      </c>
      <c r="N46" s="94">
        <v>28.071999999999999</v>
      </c>
      <c r="O46" s="63">
        <v>2530</v>
      </c>
      <c r="P46" s="64">
        <f>Table22457891011234567891011121314151617181920212223242526272829303132333438239[[#This Row],[PEMBULATAN]]*O46</f>
        <v>71022.16</v>
      </c>
    </row>
    <row r="47" spans="1:16" ht="26.25" customHeight="1" x14ac:dyDescent="0.2">
      <c r="A47" s="13"/>
      <c r="B47" s="73"/>
      <c r="C47" s="71" t="s">
        <v>834</v>
      </c>
      <c r="D47" s="76" t="s">
        <v>56</v>
      </c>
      <c r="E47" s="12">
        <v>44518</v>
      </c>
      <c r="F47" s="74" t="s">
        <v>58</v>
      </c>
      <c r="G47" s="12">
        <v>44523</v>
      </c>
      <c r="H47" s="75" t="s">
        <v>845</v>
      </c>
      <c r="I47" s="15">
        <v>50</v>
      </c>
      <c r="J47" s="15">
        <v>44</v>
      </c>
      <c r="K47" s="15">
        <v>18</v>
      </c>
      <c r="L47" s="15">
        <v>2</v>
      </c>
      <c r="M47" s="79">
        <v>9.9</v>
      </c>
      <c r="N47" s="94">
        <v>9.9</v>
      </c>
      <c r="O47" s="63">
        <v>2530</v>
      </c>
      <c r="P47" s="64">
        <f>Table22457891011234567891011121314151617181920212223242526272829303132333438239[[#This Row],[PEMBULATAN]]*O47</f>
        <v>25047</v>
      </c>
    </row>
    <row r="48" spans="1:16" ht="26.25" customHeight="1" x14ac:dyDescent="0.2">
      <c r="A48" s="13"/>
      <c r="B48" s="73"/>
      <c r="C48" s="71" t="s">
        <v>835</v>
      </c>
      <c r="D48" s="76" t="s">
        <v>56</v>
      </c>
      <c r="E48" s="12">
        <v>44518</v>
      </c>
      <c r="F48" s="74" t="s">
        <v>58</v>
      </c>
      <c r="G48" s="12">
        <v>44523</v>
      </c>
      <c r="H48" s="75" t="s">
        <v>845</v>
      </c>
      <c r="I48" s="15">
        <v>78</v>
      </c>
      <c r="J48" s="15">
        <v>57</v>
      </c>
      <c r="K48" s="15">
        <v>24</v>
      </c>
      <c r="L48" s="15">
        <v>8</v>
      </c>
      <c r="M48" s="79">
        <v>26.675999999999998</v>
      </c>
      <c r="N48" s="94">
        <v>26.675999999999998</v>
      </c>
      <c r="O48" s="63">
        <v>2530</v>
      </c>
      <c r="P48" s="64">
        <f>Table22457891011234567891011121314151617181920212223242526272829303132333438239[[#This Row],[PEMBULATAN]]*O48</f>
        <v>67490.28</v>
      </c>
    </row>
    <row r="49" spans="1:16" ht="26.25" customHeight="1" x14ac:dyDescent="0.2">
      <c r="A49" s="13"/>
      <c r="B49" s="73"/>
      <c r="C49" s="71" t="s">
        <v>836</v>
      </c>
      <c r="D49" s="76" t="s">
        <v>56</v>
      </c>
      <c r="E49" s="12">
        <v>44518</v>
      </c>
      <c r="F49" s="74" t="s">
        <v>58</v>
      </c>
      <c r="G49" s="12">
        <v>44523</v>
      </c>
      <c r="H49" s="75" t="s">
        <v>845</v>
      </c>
      <c r="I49" s="15">
        <v>89</v>
      </c>
      <c r="J49" s="15">
        <v>45</v>
      </c>
      <c r="K49" s="15">
        <v>33</v>
      </c>
      <c r="L49" s="15">
        <v>3</v>
      </c>
      <c r="M49" s="79">
        <v>33.041249999999998</v>
      </c>
      <c r="N49" s="94">
        <v>33.041249999999998</v>
      </c>
      <c r="O49" s="63">
        <v>2530</v>
      </c>
      <c r="P49" s="64">
        <f>Table22457891011234567891011121314151617181920212223242526272829303132333438239[[#This Row],[PEMBULATAN]]*O49</f>
        <v>83594.362499999988</v>
      </c>
    </row>
    <row r="50" spans="1:16" ht="26.25" customHeight="1" x14ac:dyDescent="0.2">
      <c r="A50" s="13"/>
      <c r="B50" s="73"/>
      <c r="C50" s="71" t="s">
        <v>837</v>
      </c>
      <c r="D50" s="76" t="s">
        <v>56</v>
      </c>
      <c r="E50" s="12">
        <v>44518</v>
      </c>
      <c r="F50" s="74" t="s">
        <v>58</v>
      </c>
      <c r="G50" s="12">
        <v>44523</v>
      </c>
      <c r="H50" s="75" t="s">
        <v>845</v>
      </c>
      <c r="I50" s="15">
        <v>98</v>
      </c>
      <c r="J50" s="15">
        <v>68</v>
      </c>
      <c r="K50" s="15">
        <v>34</v>
      </c>
      <c r="L50" s="15">
        <v>24</v>
      </c>
      <c r="M50" s="79">
        <v>56.643999999999998</v>
      </c>
      <c r="N50" s="94">
        <v>56.643999999999998</v>
      </c>
      <c r="O50" s="63">
        <v>2530</v>
      </c>
      <c r="P50" s="64">
        <f>Table22457891011234567891011121314151617181920212223242526272829303132333438239[[#This Row],[PEMBULATAN]]*O50</f>
        <v>143309.32</v>
      </c>
    </row>
    <row r="51" spans="1:16" ht="26.25" customHeight="1" x14ac:dyDescent="0.2">
      <c r="A51" s="13"/>
      <c r="B51" s="73"/>
      <c r="C51" s="71" t="s">
        <v>838</v>
      </c>
      <c r="D51" s="76" t="s">
        <v>56</v>
      </c>
      <c r="E51" s="12">
        <v>44518</v>
      </c>
      <c r="F51" s="74" t="s">
        <v>58</v>
      </c>
      <c r="G51" s="12">
        <v>44523</v>
      </c>
      <c r="H51" s="75" t="s">
        <v>845</v>
      </c>
      <c r="I51" s="15">
        <v>96</v>
      </c>
      <c r="J51" s="15">
        <v>77</v>
      </c>
      <c r="K51" s="15">
        <v>34</v>
      </c>
      <c r="L51" s="15">
        <v>12</v>
      </c>
      <c r="M51" s="79">
        <v>62.832000000000001</v>
      </c>
      <c r="N51" s="94">
        <v>62.832000000000001</v>
      </c>
      <c r="O51" s="63">
        <v>2530</v>
      </c>
      <c r="P51" s="64">
        <f>Table22457891011234567891011121314151617181920212223242526272829303132333438239[[#This Row],[PEMBULATAN]]*O51</f>
        <v>158964.96</v>
      </c>
    </row>
    <row r="52" spans="1:16" ht="26.25" customHeight="1" x14ac:dyDescent="0.2">
      <c r="A52" s="13"/>
      <c r="B52" s="73"/>
      <c r="C52" s="71" t="s">
        <v>839</v>
      </c>
      <c r="D52" s="76" t="s">
        <v>56</v>
      </c>
      <c r="E52" s="12">
        <v>44518</v>
      </c>
      <c r="F52" s="74" t="s">
        <v>58</v>
      </c>
      <c r="G52" s="12">
        <v>44523</v>
      </c>
      <c r="H52" s="75" t="s">
        <v>845</v>
      </c>
      <c r="I52" s="15">
        <v>106</v>
      </c>
      <c r="J52" s="15">
        <v>5</v>
      </c>
      <c r="K52" s="15">
        <v>5</v>
      </c>
      <c r="L52" s="15">
        <v>1</v>
      </c>
      <c r="M52" s="79">
        <v>0.66249999999999998</v>
      </c>
      <c r="N52" s="94">
        <v>1</v>
      </c>
      <c r="O52" s="63">
        <v>2530</v>
      </c>
      <c r="P52" s="64">
        <f>Table22457891011234567891011121314151617181920212223242526272829303132333438239[[#This Row],[PEMBULATAN]]*O52</f>
        <v>2530</v>
      </c>
    </row>
    <row r="53" spans="1:16" ht="26.25" customHeight="1" x14ac:dyDescent="0.2">
      <c r="A53" s="13"/>
      <c r="B53" s="73"/>
      <c r="C53" s="71" t="s">
        <v>840</v>
      </c>
      <c r="D53" s="76" t="s">
        <v>56</v>
      </c>
      <c r="E53" s="12">
        <v>44518</v>
      </c>
      <c r="F53" s="74" t="s">
        <v>58</v>
      </c>
      <c r="G53" s="12">
        <v>44523</v>
      </c>
      <c r="H53" s="75" t="s">
        <v>845</v>
      </c>
      <c r="I53" s="15">
        <v>95</v>
      </c>
      <c r="J53" s="15">
        <v>18</v>
      </c>
      <c r="K53" s="15">
        <v>10</v>
      </c>
      <c r="L53" s="15">
        <v>1</v>
      </c>
      <c r="M53" s="79">
        <v>4.2750000000000004</v>
      </c>
      <c r="N53" s="94">
        <v>4.2750000000000004</v>
      </c>
      <c r="O53" s="63">
        <v>2530</v>
      </c>
      <c r="P53" s="64">
        <f>Table22457891011234567891011121314151617181920212223242526272829303132333438239[[#This Row],[PEMBULATAN]]*O53</f>
        <v>10815.75</v>
      </c>
    </row>
    <row r="54" spans="1:16" ht="26.25" customHeight="1" x14ac:dyDescent="0.2">
      <c r="A54" s="13"/>
      <c r="B54" s="73"/>
      <c r="C54" s="71" t="s">
        <v>841</v>
      </c>
      <c r="D54" s="76" t="s">
        <v>56</v>
      </c>
      <c r="E54" s="12">
        <v>44518</v>
      </c>
      <c r="F54" s="74" t="s">
        <v>58</v>
      </c>
      <c r="G54" s="12">
        <v>44523</v>
      </c>
      <c r="H54" s="75" t="s">
        <v>845</v>
      </c>
      <c r="I54" s="15">
        <v>66</v>
      </c>
      <c r="J54" s="15">
        <v>45</v>
      </c>
      <c r="K54" s="15">
        <v>24</v>
      </c>
      <c r="L54" s="15">
        <v>4</v>
      </c>
      <c r="M54" s="79">
        <v>17.82</v>
      </c>
      <c r="N54" s="94">
        <v>17.82</v>
      </c>
      <c r="O54" s="63">
        <v>2530</v>
      </c>
      <c r="P54" s="64">
        <f>Table22457891011234567891011121314151617181920212223242526272829303132333438239[[#This Row],[PEMBULATAN]]*O54</f>
        <v>45084.6</v>
      </c>
    </row>
    <row r="55" spans="1:16" ht="26.25" customHeight="1" x14ac:dyDescent="0.2">
      <c r="A55" s="13"/>
      <c r="B55" s="73"/>
      <c r="C55" s="71" t="s">
        <v>842</v>
      </c>
      <c r="D55" s="76" t="s">
        <v>56</v>
      </c>
      <c r="E55" s="12">
        <v>44518</v>
      </c>
      <c r="F55" s="74" t="s">
        <v>58</v>
      </c>
      <c r="G55" s="12">
        <v>44523</v>
      </c>
      <c r="H55" s="75" t="s">
        <v>845</v>
      </c>
      <c r="I55" s="15">
        <v>52</v>
      </c>
      <c r="J55" s="15">
        <v>46</v>
      </c>
      <c r="K55" s="15">
        <v>34</v>
      </c>
      <c r="L55" s="15">
        <v>15</v>
      </c>
      <c r="M55" s="79">
        <v>20.332000000000001</v>
      </c>
      <c r="N55" s="94">
        <v>21</v>
      </c>
      <c r="O55" s="63">
        <v>2530</v>
      </c>
      <c r="P55" s="64">
        <f>Table22457891011234567891011121314151617181920212223242526272829303132333438239[[#This Row],[PEMBULATAN]]*O55</f>
        <v>53130</v>
      </c>
    </row>
    <row r="56" spans="1:16" ht="26.25" customHeight="1" x14ac:dyDescent="0.2">
      <c r="A56" s="13"/>
      <c r="B56" s="73"/>
      <c r="C56" s="71" t="s">
        <v>843</v>
      </c>
      <c r="D56" s="76" t="s">
        <v>56</v>
      </c>
      <c r="E56" s="12">
        <v>44518</v>
      </c>
      <c r="F56" s="74" t="s">
        <v>58</v>
      </c>
      <c r="G56" s="12">
        <v>44523</v>
      </c>
      <c r="H56" s="75" t="s">
        <v>845</v>
      </c>
      <c r="I56" s="15">
        <v>42</v>
      </c>
      <c r="J56" s="15">
        <v>34</v>
      </c>
      <c r="K56" s="15">
        <v>34</v>
      </c>
      <c r="L56" s="15">
        <v>2</v>
      </c>
      <c r="M56" s="79">
        <v>12.138</v>
      </c>
      <c r="N56" s="94">
        <v>12.138</v>
      </c>
      <c r="O56" s="63">
        <v>2530</v>
      </c>
      <c r="P56" s="64">
        <f>Table22457891011234567891011121314151617181920212223242526272829303132333438239[[#This Row],[PEMBULATAN]]*O56</f>
        <v>30709.14</v>
      </c>
    </row>
    <row r="57" spans="1:16" ht="26.25" customHeight="1" x14ac:dyDescent="0.2">
      <c r="A57" s="13"/>
      <c r="B57" s="73"/>
      <c r="C57" s="71" t="s">
        <v>844</v>
      </c>
      <c r="D57" s="76" t="s">
        <v>56</v>
      </c>
      <c r="E57" s="12">
        <v>44518</v>
      </c>
      <c r="F57" s="74" t="s">
        <v>58</v>
      </c>
      <c r="G57" s="12">
        <v>44523</v>
      </c>
      <c r="H57" s="75" t="s">
        <v>845</v>
      </c>
      <c r="I57" s="15">
        <v>42</v>
      </c>
      <c r="J57" s="15">
        <v>40</v>
      </c>
      <c r="K57" s="15">
        <v>40</v>
      </c>
      <c r="L57" s="15">
        <v>11</v>
      </c>
      <c r="M57" s="79">
        <v>16.8</v>
      </c>
      <c r="N57" s="94">
        <v>16.8</v>
      </c>
      <c r="O57" s="63">
        <v>2530</v>
      </c>
      <c r="P57" s="64">
        <f>Table22457891011234567891011121314151617181920212223242526272829303132333438239[[#This Row],[PEMBULATAN]]*O57</f>
        <v>42504</v>
      </c>
    </row>
    <row r="58" spans="1:16" ht="22.5" customHeight="1" x14ac:dyDescent="0.2">
      <c r="A58" s="116" t="s">
        <v>30</v>
      </c>
      <c r="B58" s="117"/>
      <c r="C58" s="117"/>
      <c r="D58" s="117"/>
      <c r="E58" s="117"/>
      <c r="F58" s="117"/>
      <c r="G58" s="117"/>
      <c r="H58" s="117"/>
      <c r="I58" s="117"/>
      <c r="J58" s="117"/>
      <c r="K58" s="117"/>
      <c r="L58" s="118"/>
      <c r="M58" s="77">
        <f>SUBTOTAL(109,Table22457891011234567891011121314151617181920212223242526272829303132333438239[KG VOLUME])</f>
        <v>1602.3989999999999</v>
      </c>
      <c r="N58" s="67">
        <f>SUM(N3:N57)</f>
        <v>1615.1417499999998</v>
      </c>
      <c r="O58" s="119">
        <f>SUM(P3:P57)</f>
        <v>4086308.6274999995</v>
      </c>
      <c r="P58" s="120"/>
    </row>
    <row r="59" spans="1:16" ht="18" customHeight="1" x14ac:dyDescent="0.2">
      <c r="A59" s="84"/>
      <c r="B59" s="55" t="s">
        <v>42</v>
      </c>
      <c r="C59" s="54"/>
      <c r="D59" s="56" t="s">
        <v>43</v>
      </c>
      <c r="E59" s="84"/>
      <c r="F59" s="84"/>
      <c r="G59" s="84"/>
      <c r="H59" s="84"/>
      <c r="I59" s="84"/>
      <c r="J59" s="84"/>
      <c r="K59" s="84"/>
      <c r="L59" s="84"/>
      <c r="M59" s="85"/>
      <c r="N59" s="86" t="s">
        <v>51</v>
      </c>
      <c r="O59" s="87"/>
      <c r="P59" s="87">
        <f>O58*10%</f>
        <v>408630.86274999997</v>
      </c>
    </row>
    <row r="60" spans="1:16" ht="18" customHeight="1" thickBot="1" x14ac:dyDescent="0.25">
      <c r="A60" s="84"/>
      <c r="B60" s="55"/>
      <c r="C60" s="54"/>
      <c r="D60" s="56"/>
      <c r="E60" s="84"/>
      <c r="F60" s="84"/>
      <c r="G60" s="84"/>
      <c r="H60" s="84"/>
      <c r="I60" s="84"/>
      <c r="J60" s="84"/>
      <c r="K60" s="84"/>
      <c r="L60" s="84"/>
      <c r="M60" s="85"/>
      <c r="N60" s="88" t="s">
        <v>52</v>
      </c>
      <c r="O60" s="89"/>
      <c r="P60" s="89">
        <f>O58-P59</f>
        <v>3677677.7647499996</v>
      </c>
    </row>
    <row r="61" spans="1:16" ht="18" customHeight="1" x14ac:dyDescent="0.2">
      <c r="A61" s="10"/>
      <c r="H61" s="62"/>
      <c r="N61" s="61" t="s">
        <v>31</v>
      </c>
      <c r="P61" s="68">
        <f>P60*1%</f>
        <v>36776.777647499999</v>
      </c>
    </row>
    <row r="62" spans="1:16" ht="18" customHeight="1" thickBot="1" x14ac:dyDescent="0.25">
      <c r="A62" s="10"/>
      <c r="H62" s="62"/>
      <c r="N62" s="61" t="s">
        <v>53</v>
      </c>
      <c r="P62" s="70">
        <f>P60*2%</f>
        <v>73553.555294999998</v>
      </c>
    </row>
    <row r="63" spans="1:16" ht="18" customHeight="1" x14ac:dyDescent="0.2">
      <c r="A63" s="10"/>
      <c r="H63" s="62"/>
      <c r="N63" s="65" t="s">
        <v>32</v>
      </c>
      <c r="O63" s="66"/>
      <c r="P63" s="69">
        <f>P60+P61-P62</f>
        <v>3640900.9871024997</v>
      </c>
    </row>
    <row r="65" spans="1:16" x14ac:dyDescent="0.2">
      <c r="A65" s="10"/>
      <c r="H65" s="62"/>
      <c r="P65" s="70"/>
    </row>
    <row r="66" spans="1:16" x14ac:dyDescent="0.2">
      <c r="A66" s="10"/>
      <c r="H66" s="62"/>
      <c r="O66" s="57"/>
      <c r="P66" s="70"/>
    </row>
    <row r="67" spans="1:16" s="3" customFormat="1" x14ac:dyDescent="0.25">
      <c r="A67" s="10"/>
      <c r="B67" s="2"/>
      <c r="C67" s="2"/>
      <c r="E67" s="11"/>
      <c r="H67" s="62"/>
      <c r="N67" s="14"/>
      <c r="O67" s="14"/>
      <c r="P67" s="14"/>
    </row>
    <row r="68" spans="1:16" s="3" customFormat="1" x14ac:dyDescent="0.25">
      <c r="A68" s="10"/>
      <c r="B68" s="2"/>
      <c r="C68" s="2"/>
      <c r="E68" s="11"/>
      <c r="H68" s="62"/>
      <c r="N68" s="14"/>
      <c r="O68" s="14"/>
      <c r="P68" s="14"/>
    </row>
    <row r="69" spans="1:16" s="3" customFormat="1" x14ac:dyDescent="0.25">
      <c r="A69" s="10"/>
      <c r="B69" s="2"/>
      <c r="C69" s="2"/>
      <c r="E69" s="11"/>
      <c r="H69" s="62"/>
      <c r="N69" s="14"/>
      <c r="O69" s="14"/>
      <c r="P69" s="14"/>
    </row>
    <row r="70" spans="1:16" s="3" customFormat="1" x14ac:dyDescent="0.25">
      <c r="A70" s="10"/>
      <c r="B70" s="2"/>
      <c r="C70" s="2"/>
      <c r="E70" s="11"/>
      <c r="H70" s="62"/>
      <c r="N70" s="14"/>
      <c r="O70" s="14"/>
      <c r="P70" s="14"/>
    </row>
    <row r="71" spans="1:16" s="3" customFormat="1" x14ac:dyDescent="0.25">
      <c r="A71" s="10"/>
      <c r="B71" s="2"/>
      <c r="C71" s="2"/>
      <c r="E71" s="11"/>
      <c r="H71" s="62"/>
      <c r="N71" s="14"/>
      <c r="O71" s="14"/>
      <c r="P71" s="14"/>
    </row>
    <row r="72" spans="1:16" s="3" customFormat="1" x14ac:dyDescent="0.25">
      <c r="A72" s="10"/>
      <c r="B72" s="2"/>
      <c r="C72" s="2"/>
      <c r="E72" s="11"/>
      <c r="H72" s="62"/>
      <c r="N72" s="14"/>
      <c r="O72" s="14"/>
      <c r="P72" s="14"/>
    </row>
    <row r="73" spans="1:16" s="3" customFormat="1" x14ac:dyDescent="0.25">
      <c r="A73" s="10"/>
      <c r="B73" s="2"/>
      <c r="C73" s="2"/>
      <c r="E73" s="11"/>
      <c r="H73" s="62"/>
      <c r="N73" s="14"/>
      <c r="O73" s="14"/>
      <c r="P73" s="14"/>
    </row>
    <row r="74" spans="1:16" s="3" customFormat="1" x14ac:dyDescent="0.25">
      <c r="A74" s="10"/>
      <c r="B74" s="2"/>
      <c r="C74" s="2"/>
      <c r="E74" s="11"/>
      <c r="H74" s="62"/>
      <c r="N74" s="14"/>
      <c r="O74" s="14"/>
      <c r="P74" s="14"/>
    </row>
    <row r="75" spans="1:16" s="3" customFormat="1" x14ac:dyDescent="0.25">
      <c r="A75" s="10"/>
      <c r="B75" s="2"/>
      <c r="C75" s="2"/>
      <c r="E75" s="11"/>
      <c r="H75" s="62"/>
      <c r="N75" s="14"/>
      <c r="O75" s="14"/>
      <c r="P75" s="14"/>
    </row>
    <row r="76" spans="1:16" s="3" customFormat="1" x14ac:dyDescent="0.25">
      <c r="A76" s="10"/>
      <c r="B76" s="2"/>
      <c r="C76" s="2"/>
      <c r="E76" s="11"/>
      <c r="H76" s="62"/>
      <c r="N76" s="14"/>
      <c r="O76" s="14"/>
      <c r="P76" s="14"/>
    </row>
    <row r="77" spans="1:16" s="3" customFormat="1" x14ac:dyDescent="0.25">
      <c r="A77" s="10"/>
      <c r="B77" s="2"/>
      <c r="C77" s="2"/>
      <c r="E77" s="11"/>
      <c r="H77" s="62"/>
      <c r="N77" s="14"/>
      <c r="O77" s="14"/>
      <c r="P77" s="14"/>
    </row>
    <row r="78" spans="1:16" s="3" customFormat="1" x14ac:dyDescent="0.25">
      <c r="A78" s="10"/>
      <c r="B78" s="2"/>
      <c r="C78" s="2"/>
      <c r="E78" s="11"/>
      <c r="H78" s="62"/>
      <c r="N78" s="14"/>
      <c r="O78" s="14"/>
      <c r="P78" s="14"/>
    </row>
  </sheetData>
  <mergeCells count="2">
    <mergeCell ref="A58:L58"/>
    <mergeCell ref="O58:P58"/>
  </mergeCells>
  <conditionalFormatting sqref="B3:B57">
    <cfRule type="duplicateValues" dxfId="559" priority="66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44"/>
  <sheetViews>
    <sheetView workbookViewId="0">
      <pane xSplit="7" ySplit="2" topLeftCell="H21" activePane="bottomRight" state="frozen"/>
      <selection pane="topRight" activeCell="H1" sqref="H1"/>
      <selection pane="bottomLeft" activeCell="A3" sqref="A3"/>
      <selection pane="bottomRight" activeCell="A24" sqref="A24:L24"/>
    </sheetView>
  </sheetViews>
  <sheetFormatPr defaultRowHeight="15" x14ac:dyDescent="0.2"/>
  <cols>
    <col min="1" max="1" width="8" style="4" customWidth="1"/>
    <col min="2" max="2" width="19.5703125" style="2" customWidth="1"/>
    <col min="3" max="3" width="14.85546875" style="2" customWidth="1"/>
    <col min="4" max="4" width="10.7109375" style="3" customWidth="1"/>
    <col min="5" max="5" width="8" style="11" customWidth="1"/>
    <col min="6" max="6" width="12.7109375" style="3" customWidth="1"/>
    <col min="7" max="7" width="9.5703125" style="3" customWidth="1"/>
    <col min="8" max="8" width="16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8" t="s">
        <v>44</v>
      </c>
      <c r="B2" s="7" t="s">
        <v>7</v>
      </c>
      <c r="C2" s="7" t="s">
        <v>0</v>
      </c>
      <c r="D2" s="7" t="s">
        <v>1</v>
      </c>
      <c r="E2" s="59" t="s">
        <v>4</v>
      </c>
      <c r="F2" s="7" t="s">
        <v>3</v>
      </c>
      <c r="G2" s="7" t="s">
        <v>5</v>
      </c>
      <c r="H2" s="59" t="s">
        <v>2</v>
      </c>
      <c r="I2" s="7" t="s">
        <v>39</v>
      </c>
      <c r="J2" s="7" t="s">
        <v>40</v>
      </c>
      <c r="K2" s="7" t="s">
        <v>41</v>
      </c>
      <c r="L2" s="60" t="s">
        <v>45</v>
      </c>
      <c r="M2" s="60" t="s">
        <v>46</v>
      </c>
      <c r="N2" s="60" t="s">
        <v>6</v>
      </c>
      <c r="O2" s="60" t="s">
        <v>47</v>
      </c>
      <c r="P2" s="60" t="s">
        <v>48</v>
      </c>
    </row>
    <row r="3" spans="1:16" ht="24.75" customHeight="1" x14ac:dyDescent="0.2">
      <c r="A3" s="81">
        <v>403216</v>
      </c>
      <c r="B3" s="72" t="s">
        <v>846</v>
      </c>
      <c r="C3" s="8" t="s">
        <v>847</v>
      </c>
      <c r="D3" s="74" t="s">
        <v>56</v>
      </c>
      <c r="E3" s="12">
        <v>44518</v>
      </c>
      <c r="F3" s="74" t="s">
        <v>58</v>
      </c>
      <c r="G3" s="12">
        <v>44523</v>
      </c>
      <c r="H3" s="9" t="s">
        <v>845</v>
      </c>
      <c r="I3" s="1">
        <v>100</v>
      </c>
      <c r="J3" s="1">
        <v>54</v>
      </c>
      <c r="K3" s="1">
        <v>20</v>
      </c>
      <c r="L3" s="1">
        <v>10</v>
      </c>
      <c r="M3" s="78">
        <v>27</v>
      </c>
      <c r="N3" s="94">
        <v>27</v>
      </c>
      <c r="O3" s="63">
        <v>2530</v>
      </c>
      <c r="P3" s="64">
        <f>Table22457891011234567891011121314151617181920212223242526272829303132333438240[[#This Row],[PEMBULATAN]]*O3</f>
        <v>68310</v>
      </c>
    </row>
    <row r="4" spans="1:16" ht="24.75" customHeight="1" x14ac:dyDescent="0.2">
      <c r="A4" s="13"/>
      <c r="B4" s="73"/>
      <c r="C4" s="71" t="s">
        <v>848</v>
      </c>
      <c r="D4" s="76" t="s">
        <v>56</v>
      </c>
      <c r="E4" s="12">
        <v>44518</v>
      </c>
      <c r="F4" s="74" t="s">
        <v>58</v>
      </c>
      <c r="G4" s="12">
        <v>44523</v>
      </c>
      <c r="H4" s="75" t="s">
        <v>845</v>
      </c>
      <c r="I4" s="15">
        <v>166</v>
      </c>
      <c r="J4" s="15">
        <v>30</v>
      </c>
      <c r="K4" s="15">
        <v>35</v>
      </c>
      <c r="L4" s="15">
        <v>9</v>
      </c>
      <c r="M4" s="79">
        <v>43.575000000000003</v>
      </c>
      <c r="N4" s="94">
        <v>43.575000000000003</v>
      </c>
      <c r="O4" s="63">
        <v>2530</v>
      </c>
      <c r="P4" s="64">
        <f>Table22457891011234567891011121314151617181920212223242526272829303132333438240[[#This Row],[PEMBULATAN]]*O4</f>
        <v>110244.75</v>
      </c>
    </row>
    <row r="5" spans="1:16" ht="24.75" customHeight="1" x14ac:dyDescent="0.2">
      <c r="A5" s="13"/>
      <c r="B5" s="73"/>
      <c r="C5" s="71" t="s">
        <v>849</v>
      </c>
      <c r="D5" s="76" t="s">
        <v>56</v>
      </c>
      <c r="E5" s="12">
        <v>44518</v>
      </c>
      <c r="F5" s="74" t="s">
        <v>58</v>
      </c>
      <c r="G5" s="12">
        <v>44523</v>
      </c>
      <c r="H5" s="75" t="s">
        <v>845</v>
      </c>
      <c r="I5" s="15">
        <v>92</v>
      </c>
      <c r="J5" s="15">
        <v>30</v>
      </c>
      <c r="K5" s="15">
        <v>15</v>
      </c>
      <c r="L5" s="15">
        <v>4</v>
      </c>
      <c r="M5" s="79">
        <v>10.35</v>
      </c>
      <c r="N5" s="94">
        <v>11</v>
      </c>
      <c r="O5" s="63">
        <v>2530</v>
      </c>
      <c r="P5" s="64">
        <f>Table22457891011234567891011121314151617181920212223242526272829303132333438240[[#This Row],[PEMBULATAN]]*O5</f>
        <v>27830</v>
      </c>
    </row>
    <row r="6" spans="1:16" ht="24.75" customHeight="1" x14ac:dyDescent="0.2">
      <c r="A6" s="13"/>
      <c r="B6" s="73"/>
      <c r="C6" s="71" t="s">
        <v>850</v>
      </c>
      <c r="D6" s="76" t="s">
        <v>56</v>
      </c>
      <c r="E6" s="12">
        <v>44518</v>
      </c>
      <c r="F6" s="74" t="s">
        <v>58</v>
      </c>
      <c r="G6" s="12">
        <v>44523</v>
      </c>
      <c r="H6" s="75" t="s">
        <v>845</v>
      </c>
      <c r="I6" s="15">
        <v>80</v>
      </c>
      <c r="J6" s="15">
        <v>44</v>
      </c>
      <c r="K6" s="15">
        <v>30</v>
      </c>
      <c r="L6" s="15">
        <v>11</v>
      </c>
      <c r="M6" s="79">
        <v>26.4</v>
      </c>
      <c r="N6" s="94">
        <v>27</v>
      </c>
      <c r="O6" s="63">
        <v>2530</v>
      </c>
      <c r="P6" s="64">
        <f>Table22457891011234567891011121314151617181920212223242526272829303132333438240[[#This Row],[PEMBULATAN]]*O6</f>
        <v>68310</v>
      </c>
    </row>
    <row r="7" spans="1:16" ht="24.75" customHeight="1" x14ac:dyDescent="0.2">
      <c r="A7" s="13"/>
      <c r="B7" s="73"/>
      <c r="C7" s="71" t="s">
        <v>851</v>
      </c>
      <c r="D7" s="76" t="s">
        <v>56</v>
      </c>
      <c r="E7" s="12">
        <v>44518</v>
      </c>
      <c r="F7" s="74" t="s">
        <v>58</v>
      </c>
      <c r="G7" s="12">
        <v>44523</v>
      </c>
      <c r="H7" s="75" t="s">
        <v>845</v>
      </c>
      <c r="I7" s="15">
        <v>59</v>
      </c>
      <c r="J7" s="15">
        <v>44</v>
      </c>
      <c r="K7" s="15">
        <v>32</v>
      </c>
      <c r="L7" s="15">
        <v>15</v>
      </c>
      <c r="M7" s="79">
        <v>20.768000000000001</v>
      </c>
      <c r="N7" s="94">
        <v>20.768000000000001</v>
      </c>
      <c r="O7" s="63">
        <v>2530</v>
      </c>
      <c r="P7" s="64">
        <f>Table22457891011234567891011121314151617181920212223242526272829303132333438240[[#This Row],[PEMBULATAN]]*O7</f>
        <v>52543.040000000001</v>
      </c>
    </row>
    <row r="8" spans="1:16" ht="24.75" customHeight="1" x14ac:dyDescent="0.2">
      <c r="A8" s="13"/>
      <c r="B8" s="73"/>
      <c r="C8" s="71" t="s">
        <v>852</v>
      </c>
      <c r="D8" s="76" t="s">
        <v>56</v>
      </c>
      <c r="E8" s="12">
        <v>44518</v>
      </c>
      <c r="F8" s="74" t="s">
        <v>58</v>
      </c>
      <c r="G8" s="12">
        <v>44523</v>
      </c>
      <c r="H8" s="75" t="s">
        <v>845</v>
      </c>
      <c r="I8" s="15">
        <v>42</v>
      </c>
      <c r="J8" s="15">
        <v>28</v>
      </c>
      <c r="K8" s="15">
        <v>34</v>
      </c>
      <c r="L8" s="15">
        <v>2</v>
      </c>
      <c r="M8" s="79">
        <v>9.9960000000000004</v>
      </c>
      <c r="N8" s="94">
        <v>9.9960000000000004</v>
      </c>
      <c r="O8" s="63">
        <v>2530</v>
      </c>
      <c r="P8" s="64">
        <f>Table22457891011234567891011121314151617181920212223242526272829303132333438240[[#This Row],[PEMBULATAN]]*O8</f>
        <v>25289.88</v>
      </c>
    </row>
    <row r="9" spans="1:16" ht="24.75" customHeight="1" x14ac:dyDescent="0.2">
      <c r="A9" s="13"/>
      <c r="B9" s="73"/>
      <c r="C9" s="71" t="s">
        <v>853</v>
      </c>
      <c r="D9" s="76" t="s">
        <v>56</v>
      </c>
      <c r="E9" s="12">
        <v>44518</v>
      </c>
      <c r="F9" s="74" t="s">
        <v>58</v>
      </c>
      <c r="G9" s="12">
        <v>44523</v>
      </c>
      <c r="H9" s="75" t="s">
        <v>845</v>
      </c>
      <c r="I9" s="15">
        <v>85</v>
      </c>
      <c r="J9" s="15">
        <v>15</v>
      </c>
      <c r="K9" s="15">
        <v>15</v>
      </c>
      <c r="L9" s="15">
        <v>3</v>
      </c>
      <c r="M9" s="79">
        <v>4.78125</v>
      </c>
      <c r="N9" s="94">
        <v>4.78125</v>
      </c>
      <c r="O9" s="63">
        <v>2530</v>
      </c>
      <c r="P9" s="64">
        <f>Table22457891011234567891011121314151617181920212223242526272829303132333438240[[#This Row],[PEMBULATAN]]*O9</f>
        <v>12096.5625</v>
      </c>
    </row>
    <row r="10" spans="1:16" ht="24.75" customHeight="1" x14ac:dyDescent="0.2">
      <c r="A10" s="13"/>
      <c r="B10" s="73"/>
      <c r="C10" s="71" t="s">
        <v>854</v>
      </c>
      <c r="D10" s="76" t="s">
        <v>56</v>
      </c>
      <c r="E10" s="12">
        <v>44518</v>
      </c>
      <c r="F10" s="74" t="s">
        <v>58</v>
      </c>
      <c r="G10" s="12">
        <v>44523</v>
      </c>
      <c r="H10" s="75" t="s">
        <v>845</v>
      </c>
      <c r="I10" s="15">
        <v>105</v>
      </c>
      <c r="J10" s="15">
        <v>26</v>
      </c>
      <c r="K10" s="15">
        <v>26</v>
      </c>
      <c r="L10" s="15">
        <v>6</v>
      </c>
      <c r="M10" s="79">
        <v>17.745000000000001</v>
      </c>
      <c r="N10" s="94">
        <v>17.745000000000001</v>
      </c>
      <c r="O10" s="63">
        <v>2530</v>
      </c>
      <c r="P10" s="64">
        <f>Table22457891011234567891011121314151617181920212223242526272829303132333438240[[#This Row],[PEMBULATAN]]*O10</f>
        <v>44894.850000000006</v>
      </c>
    </row>
    <row r="11" spans="1:16" ht="24.75" customHeight="1" x14ac:dyDescent="0.2">
      <c r="A11" s="13"/>
      <c r="B11" s="73"/>
      <c r="C11" s="71" t="s">
        <v>855</v>
      </c>
      <c r="D11" s="76" t="s">
        <v>56</v>
      </c>
      <c r="E11" s="12">
        <v>44518</v>
      </c>
      <c r="F11" s="74" t="s">
        <v>58</v>
      </c>
      <c r="G11" s="12">
        <v>44523</v>
      </c>
      <c r="H11" s="75" t="s">
        <v>845</v>
      </c>
      <c r="I11" s="15">
        <v>125</v>
      </c>
      <c r="J11" s="15">
        <v>7</v>
      </c>
      <c r="K11" s="15">
        <v>5</v>
      </c>
      <c r="L11" s="15">
        <v>1</v>
      </c>
      <c r="M11" s="79">
        <v>1.09375</v>
      </c>
      <c r="N11" s="94">
        <v>1.09375</v>
      </c>
      <c r="O11" s="63">
        <v>2530</v>
      </c>
      <c r="P11" s="64">
        <f>Table22457891011234567891011121314151617181920212223242526272829303132333438240[[#This Row],[PEMBULATAN]]*O11</f>
        <v>2767.1875</v>
      </c>
    </row>
    <row r="12" spans="1:16" ht="24.75" customHeight="1" x14ac:dyDescent="0.2">
      <c r="A12" s="13"/>
      <c r="B12" s="73"/>
      <c r="C12" s="71" t="s">
        <v>856</v>
      </c>
      <c r="D12" s="76" t="s">
        <v>56</v>
      </c>
      <c r="E12" s="12">
        <v>44518</v>
      </c>
      <c r="F12" s="74" t="s">
        <v>58</v>
      </c>
      <c r="G12" s="12">
        <v>44523</v>
      </c>
      <c r="H12" s="75" t="s">
        <v>845</v>
      </c>
      <c r="I12" s="15">
        <v>118</v>
      </c>
      <c r="J12" s="15">
        <v>14</v>
      </c>
      <c r="K12" s="15">
        <v>14</v>
      </c>
      <c r="L12" s="15">
        <v>9</v>
      </c>
      <c r="M12" s="79">
        <v>5.782</v>
      </c>
      <c r="N12" s="94">
        <v>9</v>
      </c>
      <c r="O12" s="63">
        <v>2530</v>
      </c>
      <c r="P12" s="64">
        <f>Table22457891011234567891011121314151617181920212223242526272829303132333438240[[#This Row],[PEMBULATAN]]*O12</f>
        <v>22770</v>
      </c>
    </row>
    <row r="13" spans="1:16" ht="24.75" customHeight="1" x14ac:dyDescent="0.2">
      <c r="A13" s="13"/>
      <c r="B13" s="73"/>
      <c r="C13" s="71" t="s">
        <v>857</v>
      </c>
      <c r="D13" s="76" t="s">
        <v>56</v>
      </c>
      <c r="E13" s="12">
        <v>44518</v>
      </c>
      <c r="F13" s="74" t="s">
        <v>58</v>
      </c>
      <c r="G13" s="12">
        <v>44523</v>
      </c>
      <c r="H13" s="75" t="s">
        <v>845</v>
      </c>
      <c r="I13" s="15">
        <v>50</v>
      </c>
      <c r="J13" s="15">
        <v>34</v>
      </c>
      <c r="K13" s="15">
        <v>6</v>
      </c>
      <c r="L13" s="15">
        <v>9</v>
      </c>
      <c r="M13" s="79">
        <v>2.5499999999999998</v>
      </c>
      <c r="N13" s="94">
        <v>9</v>
      </c>
      <c r="O13" s="63">
        <v>2530</v>
      </c>
      <c r="P13" s="64">
        <f>Table22457891011234567891011121314151617181920212223242526272829303132333438240[[#This Row],[PEMBULATAN]]*O13</f>
        <v>22770</v>
      </c>
    </row>
    <row r="14" spans="1:16" ht="24.75" customHeight="1" x14ac:dyDescent="0.2">
      <c r="A14" s="13"/>
      <c r="B14" s="73"/>
      <c r="C14" s="71" t="s">
        <v>858</v>
      </c>
      <c r="D14" s="76" t="s">
        <v>56</v>
      </c>
      <c r="E14" s="12">
        <v>44518</v>
      </c>
      <c r="F14" s="74" t="s">
        <v>58</v>
      </c>
      <c r="G14" s="12">
        <v>44523</v>
      </c>
      <c r="H14" s="75" t="s">
        <v>845</v>
      </c>
      <c r="I14" s="15">
        <v>42</v>
      </c>
      <c r="J14" s="15">
        <v>32</v>
      </c>
      <c r="K14" s="15">
        <v>49</v>
      </c>
      <c r="L14" s="15">
        <v>14</v>
      </c>
      <c r="M14" s="79">
        <v>16.463999999999999</v>
      </c>
      <c r="N14" s="94">
        <v>17</v>
      </c>
      <c r="O14" s="63">
        <v>2530</v>
      </c>
      <c r="P14" s="64">
        <f>Table22457891011234567891011121314151617181920212223242526272829303132333438240[[#This Row],[PEMBULATAN]]*O14</f>
        <v>43010</v>
      </c>
    </row>
    <row r="15" spans="1:16" ht="24.75" customHeight="1" x14ac:dyDescent="0.2">
      <c r="A15" s="13"/>
      <c r="B15" s="73"/>
      <c r="C15" s="71" t="s">
        <v>859</v>
      </c>
      <c r="D15" s="76" t="s">
        <v>56</v>
      </c>
      <c r="E15" s="12">
        <v>44518</v>
      </c>
      <c r="F15" s="74" t="s">
        <v>58</v>
      </c>
      <c r="G15" s="12">
        <v>44523</v>
      </c>
      <c r="H15" s="75" t="s">
        <v>845</v>
      </c>
      <c r="I15" s="15">
        <v>103</v>
      </c>
      <c r="J15" s="15">
        <v>60</v>
      </c>
      <c r="K15" s="15">
        <v>34</v>
      </c>
      <c r="L15" s="15">
        <v>12</v>
      </c>
      <c r="M15" s="79">
        <v>52.53</v>
      </c>
      <c r="N15" s="94">
        <v>52.53</v>
      </c>
      <c r="O15" s="63">
        <v>2530</v>
      </c>
      <c r="P15" s="64">
        <f>Table22457891011234567891011121314151617181920212223242526272829303132333438240[[#This Row],[PEMBULATAN]]*O15</f>
        <v>132900.9</v>
      </c>
    </row>
    <row r="16" spans="1:16" ht="24.75" customHeight="1" x14ac:dyDescent="0.2">
      <c r="A16" s="13"/>
      <c r="B16" s="73"/>
      <c r="C16" s="71" t="s">
        <v>860</v>
      </c>
      <c r="D16" s="76" t="s">
        <v>56</v>
      </c>
      <c r="E16" s="12">
        <v>44518</v>
      </c>
      <c r="F16" s="74" t="s">
        <v>58</v>
      </c>
      <c r="G16" s="12">
        <v>44523</v>
      </c>
      <c r="H16" s="75" t="s">
        <v>845</v>
      </c>
      <c r="I16" s="15">
        <v>62</v>
      </c>
      <c r="J16" s="15">
        <v>50</v>
      </c>
      <c r="K16" s="15">
        <v>20</v>
      </c>
      <c r="L16" s="15">
        <v>10</v>
      </c>
      <c r="M16" s="79">
        <v>15.5</v>
      </c>
      <c r="N16" s="94">
        <v>15.5</v>
      </c>
      <c r="O16" s="63">
        <v>2530</v>
      </c>
      <c r="P16" s="64">
        <f>Table22457891011234567891011121314151617181920212223242526272829303132333438240[[#This Row],[PEMBULATAN]]*O16</f>
        <v>39215</v>
      </c>
    </row>
    <row r="17" spans="1:16" ht="24.75" customHeight="1" x14ac:dyDescent="0.2">
      <c r="A17" s="13"/>
      <c r="B17" s="73"/>
      <c r="C17" s="71" t="s">
        <v>861</v>
      </c>
      <c r="D17" s="76" t="s">
        <v>56</v>
      </c>
      <c r="E17" s="12">
        <v>44518</v>
      </c>
      <c r="F17" s="74" t="s">
        <v>58</v>
      </c>
      <c r="G17" s="12">
        <v>44523</v>
      </c>
      <c r="H17" s="75" t="s">
        <v>845</v>
      </c>
      <c r="I17" s="15">
        <v>88</v>
      </c>
      <c r="J17" s="15">
        <v>70</v>
      </c>
      <c r="K17" s="15">
        <v>30</v>
      </c>
      <c r="L17" s="15">
        <v>16</v>
      </c>
      <c r="M17" s="79">
        <v>46.2</v>
      </c>
      <c r="N17" s="94">
        <v>46.2</v>
      </c>
      <c r="O17" s="63">
        <v>2530</v>
      </c>
      <c r="P17" s="64">
        <f>Table22457891011234567891011121314151617181920212223242526272829303132333438240[[#This Row],[PEMBULATAN]]*O17</f>
        <v>116886</v>
      </c>
    </row>
    <row r="18" spans="1:16" ht="24.75" customHeight="1" x14ac:dyDescent="0.2">
      <c r="A18" s="13"/>
      <c r="B18" s="73"/>
      <c r="C18" s="71" t="s">
        <v>862</v>
      </c>
      <c r="D18" s="76" t="s">
        <v>56</v>
      </c>
      <c r="E18" s="12">
        <v>44518</v>
      </c>
      <c r="F18" s="74" t="s">
        <v>58</v>
      </c>
      <c r="G18" s="12">
        <v>44523</v>
      </c>
      <c r="H18" s="75" t="s">
        <v>845</v>
      </c>
      <c r="I18" s="15">
        <v>58</v>
      </c>
      <c r="J18" s="15">
        <v>50</v>
      </c>
      <c r="K18" s="15">
        <v>45</v>
      </c>
      <c r="L18" s="15">
        <v>12</v>
      </c>
      <c r="M18" s="79">
        <v>32.625</v>
      </c>
      <c r="N18" s="94">
        <v>32.625</v>
      </c>
      <c r="O18" s="63">
        <v>2530</v>
      </c>
      <c r="P18" s="64">
        <f>Table22457891011234567891011121314151617181920212223242526272829303132333438240[[#This Row],[PEMBULATAN]]*O18</f>
        <v>82541.25</v>
      </c>
    </row>
    <row r="19" spans="1:16" ht="24.75" customHeight="1" x14ac:dyDescent="0.2">
      <c r="A19" s="13"/>
      <c r="B19" s="73"/>
      <c r="C19" s="71" t="s">
        <v>863</v>
      </c>
      <c r="D19" s="76" t="s">
        <v>56</v>
      </c>
      <c r="E19" s="12">
        <v>44518</v>
      </c>
      <c r="F19" s="74" t="s">
        <v>58</v>
      </c>
      <c r="G19" s="12">
        <v>44523</v>
      </c>
      <c r="H19" s="75" t="s">
        <v>845</v>
      </c>
      <c r="I19" s="15">
        <v>91</v>
      </c>
      <c r="J19" s="15">
        <v>55</v>
      </c>
      <c r="K19" s="15">
        <v>35</v>
      </c>
      <c r="L19" s="15">
        <v>23</v>
      </c>
      <c r="M19" s="79">
        <v>43.793750000000003</v>
      </c>
      <c r="N19" s="94">
        <v>43.793750000000003</v>
      </c>
      <c r="O19" s="63">
        <v>2530</v>
      </c>
      <c r="P19" s="64">
        <f>Table22457891011234567891011121314151617181920212223242526272829303132333438240[[#This Row],[PEMBULATAN]]*O19</f>
        <v>110798.1875</v>
      </c>
    </row>
    <row r="20" spans="1:16" ht="24.75" customHeight="1" x14ac:dyDescent="0.2">
      <c r="A20" s="13"/>
      <c r="B20" s="73"/>
      <c r="C20" s="71" t="s">
        <v>864</v>
      </c>
      <c r="D20" s="76" t="s">
        <v>56</v>
      </c>
      <c r="E20" s="12">
        <v>44518</v>
      </c>
      <c r="F20" s="74" t="s">
        <v>58</v>
      </c>
      <c r="G20" s="12">
        <v>44523</v>
      </c>
      <c r="H20" s="75" t="s">
        <v>845</v>
      </c>
      <c r="I20" s="15">
        <v>116</v>
      </c>
      <c r="J20" s="15">
        <v>66</v>
      </c>
      <c r="K20" s="15">
        <v>35</v>
      </c>
      <c r="L20" s="15">
        <v>40</v>
      </c>
      <c r="M20" s="79">
        <v>66.989999999999995</v>
      </c>
      <c r="N20" s="94">
        <v>66.989999999999995</v>
      </c>
      <c r="O20" s="63">
        <v>2530</v>
      </c>
      <c r="P20" s="64">
        <f>Table22457891011234567891011121314151617181920212223242526272829303132333438240[[#This Row],[PEMBULATAN]]*O20</f>
        <v>169484.69999999998</v>
      </c>
    </row>
    <row r="21" spans="1:16" ht="24.75" customHeight="1" x14ac:dyDescent="0.2">
      <c r="A21" s="13"/>
      <c r="B21" s="73"/>
      <c r="C21" s="71" t="s">
        <v>865</v>
      </c>
      <c r="D21" s="76" t="s">
        <v>56</v>
      </c>
      <c r="E21" s="12">
        <v>44518</v>
      </c>
      <c r="F21" s="74" t="s">
        <v>58</v>
      </c>
      <c r="G21" s="12">
        <v>44523</v>
      </c>
      <c r="H21" s="75" t="s">
        <v>845</v>
      </c>
      <c r="I21" s="15">
        <v>77</v>
      </c>
      <c r="J21" s="15">
        <v>37</v>
      </c>
      <c r="K21" s="15">
        <v>49</v>
      </c>
      <c r="L21" s="15">
        <v>26</v>
      </c>
      <c r="M21" s="79">
        <v>34.90025</v>
      </c>
      <c r="N21" s="94">
        <v>34.90025</v>
      </c>
      <c r="O21" s="63">
        <v>2530</v>
      </c>
      <c r="P21" s="64">
        <f>Table22457891011234567891011121314151617181920212223242526272829303132333438240[[#This Row],[PEMBULATAN]]*O21</f>
        <v>88297.632499999992</v>
      </c>
    </row>
    <row r="22" spans="1:16" ht="24.75" customHeight="1" x14ac:dyDescent="0.2">
      <c r="A22" s="13"/>
      <c r="B22" s="96"/>
      <c r="C22" s="71" t="s">
        <v>866</v>
      </c>
      <c r="D22" s="76" t="s">
        <v>56</v>
      </c>
      <c r="E22" s="12">
        <v>44518</v>
      </c>
      <c r="F22" s="74" t="s">
        <v>58</v>
      </c>
      <c r="G22" s="12">
        <v>44523</v>
      </c>
      <c r="H22" s="75" t="s">
        <v>845</v>
      </c>
      <c r="I22" s="15">
        <v>50</v>
      </c>
      <c r="J22" s="15">
        <v>32</v>
      </c>
      <c r="K22" s="15">
        <v>44</v>
      </c>
      <c r="L22" s="15">
        <v>6</v>
      </c>
      <c r="M22" s="79">
        <v>17.600000000000001</v>
      </c>
      <c r="N22" s="94">
        <v>17.600000000000001</v>
      </c>
      <c r="O22" s="63">
        <v>2530</v>
      </c>
      <c r="P22" s="64">
        <f>Table22457891011234567891011121314151617181920212223242526272829303132333438240[[#This Row],[PEMBULATAN]]*O22</f>
        <v>44528</v>
      </c>
    </row>
    <row r="23" spans="1:16" ht="24.75" customHeight="1" x14ac:dyDescent="0.2">
      <c r="A23" s="13"/>
      <c r="B23" s="73" t="s">
        <v>867</v>
      </c>
      <c r="C23" s="71" t="s">
        <v>868</v>
      </c>
      <c r="D23" s="76" t="s">
        <v>56</v>
      </c>
      <c r="E23" s="12">
        <v>44518</v>
      </c>
      <c r="F23" s="74" t="s">
        <v>58</v>
      </c>
      <c r="G23" s="12">
        <v>44523</v>
      </c>
      <c r="H23" s="75" t="s">
        <v>845</v>
      </c>
      <c r="I23" s="15">
        <v>41</v>
      </c>
      <c r="J23" s="15">
        <v>41</v>
      </c>
      <c r="K23" s="15">
        <v>18</v>
      </c>
      <c r="L23" s="15">
        <v>2</v>
      </c>
      <c r="M23" s="79">
        <v>7.5644999999999998</v>
      </c>
      <c r="N23" s="94">
        <v>7.5644999999999998</v>
      </c>
      <c r="O23" s="63">
        <v>2530</v>
      </c>
      <c r="P23" s="64">
        <f>Table22457891011234567891011121314151617181920212223242526272829303132333438240[[#This Row],[PEMBULATAN]]*O23</f>
        <v>19138.184999999998</v>
      </c>
    </row>
    <row r="24" spans="1:16" ht="22.5" customHeight="1" x14ac:dyDescent="0.2">
      <c r="A24" s="116" t="s">
        <v>30</v>
      </c>
      <c r="B24" s="117"/>
      <c r="C24" s="117"/>
      <c r="D24" s="117"/>
      <c r="E24" s="117"/>
      <c r="F24" s="117"/>
      <c r="G24" s="117"/>
      <c r="H24" s="117"/>
      <c r="I24" s="117"/>
      <c r="J24" s="117"/>
      <c r="K24" s="117"/>
      <c r="L24" s="118"/>
      <c r="M24" s="77">
        <f>SUBTOTAL(109,Table22457891011234567891011121314151617181920212223242526272829303132333438240[KG VOLUME])</f>
        <v>504.20850000000002</v>
      </c>
      <c r="N24" s="67">
        <f>SUM(N3:N23)</f>
        <v>515.66250000000002</v>
      </c>
      <c r="O24" s="119">
        <f>SUM(P3:P23)</f>
        <v>1304626.1250000002</v>
      </c>
      <c r="P24" s="120"/>
    </row>
    <row r="25" spans="1:16" ht="18" customHeight="1" x14ac:dyDescent="0.2">
      <c r="A25" s="84"/>
      <c r="B25" s="55" t="s">
        <v>42</v>
      </c>
      <c r="C25" s="54"/>
      <c r="D25" s="56" t="s">
        <v>43</v>
      </c>
      <c r="E25" s="84"/>
      <c r="F25" s="84"/>
      <c r="G25" s="84"/>
      <c r="H25" s="84"/>
      <c r="I25" s="84"/>
      <c r="J25" s="84"/>
      <c r="K25" s="84"/>
      <c r="L25" s="84"/>
      <c r="M25" s="85"/>
      <c r="N25" s="86" t="s">
        <v>51</v>
      </c>
      <c r="O25" s="87"/>
      <c r="P25" s="87">
        <f>O24*10%</f>
        <v>130462.61250000003</v>
      </c>
    </row>
    <row r="26" spans="1:16" ht="18" customHeight="1" thickBot="1" x14ac:dyDescent="0.25">
      <c r="A26" s="84"/>
      <c r="B26" s="55"/>
      <c r="C26" s="54"/>
      <c r="D26" s="56"/>
      <c r="E26" s="84"/>
      <c r="F26" s="84"/>
      <c r="G26" s="84"/>
      <c r="H26" s="84"/>
      <c r="I26" s="84"/>
      <c r="J26" s="84"/>
      <c r="K26" s="84"/>
      <c r="L26" s="84"/>
      <c r="M26" s="85"/>
      <c r="N26" s="88" t="s">
        <v>52</v>
      </c>
      <c r="O26" s="89"/>
      <c r="P26" s="89">
        <f>O24-P25</f>
        <v>1174163.5125000002</v>
      </c>
    </row>
    <row r="27" spans="1:16" ht="18" customHeight="1" x14ac:dyDescent="0.2">
      <c r="A27" s="10"/>
      <c r="H27" s="62"/>
      <c r="N27" s="61" t="s">
        <v>31</v>
      </c>
      <c r="P27" s="68">
        <f>P26*1%</f>
        <v>11741.635125000003</v>
      </c>
    </row>
    <row r="28" spans="1:16" ht="18" customHeight="1" thickBot="1" x14ac:dyDescent="0.25">
      <c r="A28" s="10"/>
      <c r="H28" s="62"/>
      <c r="N28" s="61" t="s">
        <v>53</v>
      </c>
      <c r="P28" s="70">
        <f>P26*2%</f>
        <v>23483.270250000005</v>
      </c>
    </row>
    <row r="29" spans="1:16" ht="18" customHeight="1" x14ac:dyDescent="0.2">
      <c r="A29" s="10"/>
      <c r="H29" s="62"/>
      <c r="N29" s="65" t="s">
        <v>32</v>
      </c>
      <c r="O29" s="66"/>
      <c r="P29" s="69">
        <f>P26+P27-P28</f>
        <v>1162421.8773750002</v>
      </c>
    </row>
    <row r="31" spans="1:16" x14ac:dyDescent="0.2">
      <c r="A31" s="10"/>
      <c r="H31" s="62"/>
      <c r="P31" s="70"/>
    </row>
    <row r="32" spans="1:16" x14ac:dyDescent="0.2">
      <c r="A32" s="10"/>
      <c r="H32" s="62"/>
      <c r="O32" s="57"/>
      <c r="P32" s="70"/>
    </row>
    <row r="33" spans="1:16" s="3" customFormat="1" x14ac:dyDescent="0.25">
      <c r="A33" s="10"/>
      <c r="B33" s="2"/>
      <c r="C33" s="2"/>
      <c r="E33" s="11"/>
      <c r="H33" s="62"/>
      <c r="N33" s="14"/>
      <c r="O33" s="14"/>
      <c r="P33" s="14"/>
    </row>
    <row r="34" spans="1:16" s="3" customFormat="1" x14ac:dyDescent="0.25">
      <c r="A34" s="10"/>
      <c r="B34" s="2"/>
      <c r="C34" s="2"/>
      <c r="E34" s="11"/>
      <c r="H34" s="62"/>
      <c r="N34" s="14"/>
      <c r="O34" s="14"/>
      <c r="P34" s="14"/>
    </row>
    <row r="35" spans="1:16" s="3" customFormat="1" x14ac:dyDescent="0.25">
      <c r="A35" s="10"/>
      <c r="B35" s="2"/>
      <c r="C35" s="2"/>
      <c r="E35" s="11"/>
      <c r="H35" s="62"/>
      <c r="N35" s="14"/>
      <c r="O35" s="14"/>
      <c r="P35" s="14"/>
    </row>
    <row r="36" spans="1:16" s="3" customFormat="1" x14ac:dyDescent="0.25">
      <c r="A36" s="10"/>
      <c r="B36" s="2"/>
      <c r="C36" s="2"/>
      <c r="E36" s="11"/>
      <c r="H36" s="62"/>
      <c r="N36" s="14"/>
      <c r="O36" s="14"/>
      <c r="P36" s="14"/>
    </row>
    <row r="37" spans="1:16" s="3" customFormat="1" x14ac:dyDescent="0.25">
      <c r="A37" s="10"/>
      <c r="B37" s="2"/>
      <c r="C37" s="2"/>
      <c r="E37" s="11"/>
      <c r="H37" s="62"/>
      <c r="N37" s="14"/>
      <c r="O37" s="14"/>
      <c r="P37" s="14"/>
    </row>
    <row r="38" spans="1:16" s="3" customFormat="1" x14ac:dyDescent="0.25">
      <c r="A38" s="10"/>
      <c r="B38" s="2"/>
      <c r="C38" s="2"/>
      <c r="E38" s="11"/>
      <c r="H38" s="62"/>
      <c r="N38" s="14"/>
      <c r="O38" s="14"/>
      <c r="P38" s="14"/>
    </row>
    <row r="39" spans="1:16" s="3" customFormat="1" x14ac:dyDescent="0.25">
      <c r="A39" s="10"/>
      <c r="B39" s="2"/>
      <c r="C39" s="2"/>
      <c r="E39" s="11"/>
      <c r="H39" s="62"/>
      <c r="N39" s="14"/>
      <c r="O39" s="14"/>
      <c r="P39" s="14"/>
    </row>
    <row r="40" spans="1:16" s="3" customFormat="1" x14ac:dyDescent="0.25">
      <c r="A40" s="10"/>
      <c r="B40" s="2"/>
      <c r="C40" s="2"/>
      <c r="E40" s="11"/>
      <c r="H40" s="62"/>
      <c r="N40" s="14"/>
      <c r="O40" s="14"/>
      <c r="P40" s="14"/>
    </row>
    <row r="41" spans="1:16" s="3" customFormat="1" x14ac:dyDescent="0.25">
      <c r="A41" s="10"/>
      <c r="B41" s="2"/>
      <c r="C41" s="2"/>
      <c r="E41" s="11"/>
      <c r="H41" s="62"/>
      <c r="N41" s="14"/>
      <c r="O41" s="14"/>
      <c r="P41" s="14"/>
    </row>
    <row r="42" spans="1:16" s="3" customFormat="1" x14ac:dyDescent="0.25">
      <c r="A42" s="10"/>
      <c r="B42" s="2"/>
      <c r="C42" s="2"/>
      <c r="E42" s="11"/>
      <c r="H42" s="62"/>
      <c r="N42" s="14"/>
      <c r="O42" s="14"/>
      <c r="P42" s="14"/>
    </row>
    <row r="43" spans="1:16" s="3" customFormat="1" x14ac:dyDescent="0.25">
      <c r="A43" s="10"/>
      <c r="B43" s="2"/>
      <c r="C43" s="2"/>
      <c r="E43" s="11"/>
      <c r="H43" s="62"/>
      <c r="N43" s="14"/>
      <c r="O43" s="14"/>
      <c r="P43" s="14"/>
    </row>
    <row r="44" spans="1:16" s="3" customFormat="1" x14ac:dyDescent="0.25">
      <c r="A44" s="10"/>
      <c r="B44" s="2"/>
      <c r="C44" s="2"/>
      <c r="E44" s="11"/>
      <c r="H44" s="62"/>
      <c r="N44" s="14"/>
      <c r="O44" s="14"/>
      <c r="P44" s="14"/>
    </row>
  </sheetData>
  <mergeCells count="2">
    <mergeCell ref="A24:L24"/>
    <mergeCell ref="O24:P24"/>
  </mergeCells>
  <conditionalFormatting sqref="B3:B23">
    <cfRule type="duplicateValues" dxfId="543" priority="67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42"/>
  <sheetViews>
    <sheetView workbookViewId="0">
      <pane xSplit="7" ySplit="2" topLeftCell="H216" activePane="bottomRight" state="frozen"/>
      <selection pane="topRight" activeCell="H1" sqref="H1"/>
      <selection pane="bottomLeft" activeCell="A3" sqref="A3"/>
      <selection pane="bottomRight" activeCell="F218" sqref="F218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1" customWidth="1"/>
    <col min="6" max="6" width="11.85546875" style="3" customWidth="1"/>
    <col min="7" max="7" width="9.5703125" style="3" customWidth="1"/>
    <col min="8" max="8" width="15.285156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8" t="s">
        <v>44</v>
      </c>
      <c r="B2" s="7" t="s">
        <v>7</v>
      </c>
      <c r="C2" s="7" t="s">
        <v>0</v>
      </c>
      <c r="D2" s="7" t="s">
        <v>1</v>
      </c>
      <c r="E2" s="59" t="s">
        <v>4</v>
      </c>
      <c r="F2" s="7" t="s">
        <v>3</v>
      </c>
      <c r="G2" s="7" t="s">
        <v>5</v>
      </c>
      <c r="H2" s="59" t="s">
        <v>2</v>
      </c>
      <c r="I2" s="7" t="s">
        <v>39</v>
      </c>
      <c r="J2" s="7" t="s">
        <v>40</v>
      </c>
      <c r="K2" s="7" t="s">
        <v>41</v>
      </c>
      <c r="L2" s="60" t="s">
        <v>45</v>
      </c>
      <c r="M2" s="60" t="s">
        <v>46</v>
      </c>
      <c r="N2" s="60" t="s">
        <v>6</v>
      </c>
      <c r="O2" s="60" t="s">
        <v>47</v>
      </c>
      <c r="P2" s="60" t="s">
        <v>48</v>
      </c>
    </row>
    <row r="3" spans="1:16" ht="26.25" customHeight="1" x14ac:dyDescent="0.2">
      <c r="A3" s="81">
        <v>403883</v>
      </c>
      <c r="B3" s="72" t="s">
        <v>869</v>
      </c>
      <c r="C3" s="8" t="s">
        <v>870</v>
      </c>
      <c r="D3" s="74" t="s">
        <v>56</v>
      </c>
      <c r="E3" s="12">
        <v>44518</v>
      </c>
      <c r="F3" s="74" t="s">
        <v>58</v>
      </c>
      <c r="G3" s="12">
        <v>44523</v>
      </c>
      <c r="H3" s="9" t="s">
        <v>845</v>
      </c>
      <c r="I3" s="1">
        <v>40</v>
      </c>
      <c r="J3" s="1">
        <v>35</v>
      </c>
      <c r="K3" s="1">
        <v>38</v>
      </c>
      <c r="L3" s="1">
        <v>10</v>
      </c>
      <c r="M3" s="78">
        <v>13.3</v>
      </c>
      <c r="N3" s="94">
        <v>14</v>
      </c>
      <c r="O3" s="63">
        <v>2530</v>
      </c>
      <c r="P3" s="64">
        <f>Table22457891011234567891011121314151617181920212223242526272829303132333438241[[#This Row],[PEMBULATAN]]*O3</f>
        <v>35420</v>
      </c>
    </row>
    <row r="4" spans="1:16" ht="26.25" customHeight="1" x14ac:dyDescent="0.2">
      <c r="A4" s="13"/>
      <c r="B4" s="73"/>
      <c r="C4" s="71" t="s">
        <v>871</v>
      </c>
      <c r="D4" s="76" t="s">
        <v>56</v>
      </c>
      <c r="E4" s="12">
        <v>44518</v>
      </c>
      <c r="F4" s="74" t="s">
        <v>58</v>
      </c>
      <c r="G4" s="12">
        <v>44523</v>
      </c>
      <c r="H4" s="75" t="s">
        <v>845</v>
      </c>
      <c r="I4" s="15">
        <v>74</v>
      </c>
      <c r="J4" s="15">
        <v>45</v>
      </c>
      <c r="K4" s="15">
        <v>24</v>
      </c>
      <c r="L4" s="15">
        <v>15</v>
      </c>
      <c r="M4" s="79">
        <v>19.98</v>
      </c>
      <c r="N4" s="94">
        <v>19.98</v>
      </c>
      <c r="O4" s="63">
        <v>2530</v>
      </c>
      <c r="P4" s="64">
        <f>Table22457891011234567891011121314151617181920212223242526272829303132333438241[[#This Row],[PEMBULATAN]]*O4</f>
        <v>50549.4</v>
      </c>
    </row>
    <row r="5" spans="1:16" ht="26.25" customHeight="1" x14ac:dyDescent="0.2">
      <c r="A5" s="13"/>
      <c r="B5" s="73"/>
      <c r="C5" s="71" t="s">
        <v>872</v>
      </c>
      <c r="D5" s="76" t="s">
        <v>56</v>
      </c>
      <c r="E5" s="12">
        <v>44518</v>
      </c>
      <c r="F5" s="74" t="s">
        <v>58</v>
      </c>
      <c r="G5" s="12">
        <v>44523</v>
      </c>
      <c r="H5" s="75" t="s">
        <v>845</v>
      </c>
      <c r="I5" s="15">
        <v>36</v>
      </c>
      <c r="J5" s="15">
        <v>42</v>
      </c>
      <c r="K5" s="15">
        <v>30</v>
      </c>
      <c r="L5" s="15">
        <v>10</v>
      </c>
      <c r="M5" s="79">
        <v>11.34</v>
      </c>
      <c r="N5" s="94">
        <v>12</v>
      </c>
      <c r="O5" s="63">
        <v>2530</v>
      </c>
      <c r="P5" s="64">
        <f>Table22457891011234567891011121314151617181920212223242526272829303132333438241[[#This Row],[PEMBULATAN]]*O5</f>
        <v>30360</v>
      </c>
    </row>
    <row r="6" spans="1:16" ht="26.25" customHeight="1" x14ac:dyDescent="0.2">
      <c r="A6" s="13"/>
      <c r="B6" s="73"/>
      <c r="C6" s="71" t="s">
        <v>873</v>
      </c>
      <c r="D6" s="76" t="s">
        <v>56</v>
      </c>
      <c r="E6" s="12">
        <v>44518</v>
      </c>
      <c r="F6" s="74" t="s">
        <v>58</v>
      </c>
      <c r="G6" s="12">
        <v>44523</v>
      </c>
      <c r="H6" s="75" t="s">
        <v>845</v>
      </c>
      <c r="I6" s="15">
        <v>65</v>
      </c>
      <c r="J6" s="15">
        <v>37</v>
      </c>
      <c r="K6" s="15">
        <v>20</v>
      </c>
      <c r="L6" s="15">
        <v>9</v>
      </c>
      <c r="M6" s="79">
        <v>12.025</v>
      </c>
      <c r="N6" s="94">
        <v>12.025</v>
      </c>
      <c r="O6" s="63">
        <v>2530</v>
      </c>
      <c r="P6" s="64">
        <f>Table22457891011234567891011121314151617181920212223242526272829303132333438241[[#This Row],[PEMBULATAN]]*O6</f>
        <v>30423.25</v>
      </c>
    </row>
    <row r="7" spans="1:16" ht="26.25" customHeight="1" x14ac:dyDescent="0.2">
      <c r="A7" s="13"/>
      <c r="B7" s="73"/>
      <c r="C7" s="71" t="s">
        <v>874</v>
      </c>
      <c r="D7" s="76" t="s">
        <v>56</v>
      </c>
      <c r="E7" s="12">
        <v>44518</v>
      </c>
      <c r="F7" s="74" t="s">
        <v>58</v>
      </c>
      <c r="G7" s="12">
        <v>44523</v>
      </c>
      <c r="H7" s="75" t="s">
        <v>845</v>
      </c>
      <c r="I7" s="15">
        <v>130</v>
      </c>
      <c r="J7" s="15">
        <v>20</v>
      </c>
      <c r="K7" s="15">
        <v>18</v>
      </c>
      <c r="L7" s="15">
        <v>6</v>
      </c>
      <c r="M7" s="79">
        <v>11.7</v>
      </c>
      <c r="N7" s="94">
        <v>11.7</v>
      </c>
      <c r="O7" s="63">
        <v>2530</v>
      </c>
      <c r="P7" s="64">
        <f>Table22457891011234567891011121314151617181920212223242526272829303132333438241[[#This Row],[PEMBULATAN]]*O7</f>
        <v>29601</v>
      </c>
    </row>
    <row r="8" spans="1:16" ht="26.25" customHeight="1" x14ac:dyDescent="0.2">
      <c r="A8" s="13"/>
      <c r="B8" s="73"/>
      <c r="C8" s="71" t="s">
        <v>875</v>
      </c>
      <c r="D8" s="76" t="s">
        <v>56</v>
      </c>
      <c r="E8" s="12">
        <v>44518</v>
      </c>
      <c r="F8" s="74" t="s">
        <v>58</v>
      </c>
      <c r="G8" s="12">
        <v>44523</v>
      </c>
      <c r="H8" s="75" t="s">
        <v>845</v>
      </c>
      <c r="I8" s="15">
        <v>70</v>
      </c>
      <c r="J8" s="15">
        <v>30</v>
      </c>
      <c r="K8" s="15">
        <v>30</v>
      </c>
      <c r="L8" s="15">
        <v>10</v>
      </c>
      <c r="M8" s="79">
        <v>15.75</v>
      </c>
      <c r="N8" s="94">
        <v>15.75</v>
      </c>
      <c r="O8" s="63">
        <v>2530</v>
      </c>
      <c r="P8" s="64">
        <f>Table22457891011234567891011121314151617181920212223242526272829303132333438241[[#This Row],[PEMBULATAN]]*O8</f>
        <v>39847.5</v>
      </c>
    </row>
    <row r="9" spans="1:16" ht="26.25" customHeight="1" x14ac:dyDescent="0.2">
      <c r="A9" s="13"/>
      <c r="B9" s="73"/>
      <c r="C9" s="71" t="s">
        <v>876</v>
      </c>
      <c r="D9" s="76" t="s">
        <v>56</v>
      </c>
      <c r="E9" s="12">
        <v>44518</v>
      </c>
      <c r="F9" s="74" t="s">
        <v>58</v>
      </c>
      <c r="G9" s="12">
        <v>44523</v>
      </c>
      <c r="H9" s="75" t="s">
        <v>845</v>
      </c>
      <c r="I9" s="15">
        <v>45</v>
      </c>
      <c r="J9" s="15">
        <v>33</v>
      </c>
      <c r="K9" s="15">
        <v>40</v>
      </c>
      <c r="L9" s="15">
        <v>9</v>
      </c>
      <c r="M9" s="79">
        <v>14.85</v>
      </c>
      <c r="N9" s="94">
        <v>14.85</v>
      </c>
      <c r="O9" s="63">
        <v>2530</v>
      </c>
      <c r="P9" s="64">
        <f>Table22457891011234567891011121314151617181920212223242526272829303132333438241[[#This Row],[PEMBULATAN]]*O9</f>
        <v>37570.5</v>
      </c>
    </row>
    <row r="10" spans="1:16" ht="26.25" customHeight="1" x14ac:dyDescent="0.2">
      <c r="A10" s="13"/>
      <c r="B10" s="73"/>
      <c r="C10" s="71" t="s">
        <v>877</v>
      </c>
      <c r="D10" s="76" t="s">
        <v>56</v>
      </c>
      <c r="E10" s="12">
        <v>44518</v>
      </c>
      <c r="F10" s="74" t="s">
        <v>58</v>
      </c>
      <c r="G10" s="12">
        <v>44523</v>
      </c>
      <c r="H10" s="75" t="s">
        <v>845</v>
      </c>
      <c r="I10" s="15">
        <v>40</v>
      </c>
      <c r="J10" s="15">
        <v>27</v>
      </c>
      <c r="K10" s="15">
        <v>23</v>
      </c>
      <c r="L10" s="15">
        <v>6</v>
      </c>
      <c r="M10" s="79">
        <v>6.21</v>
      </c>
      <c r="N10" s="94">
        <v>6.21</v>
      </c>
      <c r="O10" s="63">
        <v>2530</v>
      </c>
      <c r="P10" s="64">
        <f>Table22457891011234567891011121314151617181920212223242526272829303132333438241[[#This Row],[PEMBULATAN]]*O10</f>
        <v>15711.3</v>
      </c>
    </row>
    <row r="11" spans="1:16" ht="26.25" customHeight="1" x14ac:dyDescent="0.2">
      <c r="A11" s="13"/>
      <c r="B11" s="73"/>
      <c r="C11" s="71" t="s">
        <v>878</v>
      </c>
      <c r="D11" s="76" t="s">
        <v>56</v>
      </c>
      <c r="E11" s="12">
        <v>44518</v>
      </c>
      <c r="F11" s="74" t="s">
        <v>58</v>
      </c>
      <c r="G11" s="12">
        <v>44523</v>
      </c>
      <c r="H11" s="75" t="s">
        <v>845</v>
      </c>
      <c r="I11" s="15">
        <v>30</v>
      </c>
      <c r="J11" s="15">
        <v>30</v>
      </c>
      <c r="K11" s="15">
        <v>30</v>
      </c>
      <c r="L11" s="15">
        <v>2</v>
      </c>
      <c r="M11" s="79">
        <v>6.75</v>
      </c>
      <c r="N11" s="94">
        <v>6.75</v>
      </c>
      <c r="O11" s="63">
        <v>2530</v>
      </c>
      <c r="P11" s="64">
        <f>Table22457891011234567891011121314151617181920212223242526272829303132333438241[[#This Row],[PEMBULATAN]]*O11</f>
        <v>17077.5</v>
      </c>
    </row>
    <row r="12" spans="1:16" ht="26.25" customHeight="1" x14ac:dyDescent="0.2">
      <c r="A12" s="13"/>
      <c r="B12" s="73"/>
      <c r="C12" s="71" t="s">
        <v>879</v>
      </c>
      <c r="D12" s="76" t="s">
        <v>56</v>
      </c>
      <c r="E12" s="12">
        <v>44518</v>
      </c>
      <c r="F12" s="74" t="s">
        <v>58</v>
      </c>
      <c r="G12" s="12">
        <v>44523</v>
      </c>
      <c r="H12" s="75" t="s">
        <v>845</v>
      </c>
      <c r="I12" s="15">
        <v>43</v>
      </c>
      <c r="J12" s="15">
        <v>43</v>
      </c>
      <c r="K12" s="15">
        <v>20</v>
      </c>
      <c r="L12" s="15">
        <v>8</v>
      </c>
      <c r="M12" s="79">
        <v>9.2449999999999992</v>
      </c>
      <c r="N12" s="94">
        <v>9.2449999999999992</v>
      </c>
      <c r="O12" s="63">
        <v>2530</v>
      </c>
      <c r="P12" s="64">
        <f>Table22457891011234567891011121314151617181920212223242526272829303132333438241[[#This Row],[PEMBULATAN]]*O12</f>
        <v>23389.85</v>
      </c>
    </row>
    <row r="13" spans="1:16" ht="26.25" customHeight="1" x14ac:dyDescent="0.2">
      <c r="A13" s="13"/>
      <c r="B13" s="73"/>
      <c r="C13" s="71" t="s">
        <v>880</v>
      </c>
      <c r="D13" s="76" t="s">
        <v>56</v>
      </c>
      <c r="E13" s="12">
        <v>44518</v>
      </c>
      <c r="F13" s="74" t="s">
        <v>58</v>
      </c>
      <c r="G13" s="12">
        <v>44523</v>
      </c>
      <c r="H13" s="75" t="s">
        <v>845</v>
      </c>
      <c r="I13" s="15">
        <v>66</v>
      </c>
      <c r="J13" s="15">
        <v>43</v>
      </c>
      <c r="K13" s="15">
        <v>23</v>
      </c>
      <c r="L13" s="15">
        <v>12</v>
      </c>
      <c r="M13" s="79">
        <v>16.3185</v>
      </c>
      <c r="N13" s="94">
        <v>17</v>
      </c>
      <c r="O13" s="63">
        <v>2530</v>
      </c>
      <c r="P13" s="64">
        <f>Table22457891011234567891011121314151617181920212223242526272829303132333438241[[#This Row],[PEMBULATAN]]*O13</f>
        <v>43010</v>
      </c>
    </row>
    <row r="14" spans="1:16" ht="26.25" customHeight="1" x14ac:dyDescent="0.2">
      <c r="A14" s="13"/>
      <c r="B14" s="73"/>
      <c r="C14" s="71" t="s">
        <v>881</v>
      </c>
      <c r="D14" s="76" t="s">
        <v>56</v>
      </c>
      <c r="E14" s="12">
        <v>44518</v>
      </c>
      <c r="F14" s="74" t="s">
        <v>58</v>
      </c>
      <c r="G14" s="12">
        <v>44523</v>
      </c>
      <c r="H14" s="75" t="s">
        <v>845</v>
      </c>
      <c r="I14" s="15">
        <v>44</v>
      </c>
      <c r="J14" s="15">
        <v>40</v>
      </c>
      <c r="K14" s="15">
        <v>28</v>
      </c>
      <c r="L14" s="15">
        <v>8</v>
      </c>
      <c r="M14" s="79">
        <v>12.32</v>
      </c>
      <c r="N14" s="94">
        <v>13</v>
      </c>
      <c r="O14" s="63">
        <v>2530</v>
      </c>
      <c r="P14" s="64">
        <f>Table22457891011234567891011121314151617181920212223242526272829303132333438241[[#This Row],[PEMBULATAN]]*O14</f>
        <v>32890</v>
      </c>
    </row>
    <row r="15" spans="1:16" ht="26.25" customHeight="1" x14ac:dyDescent="0.2">
      <c r="A15" s="13"/>
      <c r="B15" s="73"/>
      <c r="C15" s="71" t="s">
        <v>882</v>
      </c>
      <c r="D15" s="76" t="s">
        <v>56</v>
      </c>
      <c r="E15" s="12">
        <v>44518</v>
      </c>
      <c r="F15" s="74" t="s">
        <v>58</v>
      </c>
      <c r="G15" s="12">
        <v>44523</v>
      </c>
      <c r="H15" s="75" t="s">
        <v>845</v>
      </c>
      <c r="I15" s="15">
        <v>46</v>
      </c>
      <c r="J15" s="15">
        <v>38</v>
      </c>
      <c r="K15" s="15">
        <v>44</v>
      </c>
      <c r="L15" s="15">
        <v>18</v>
      </c>
      <c r="M15" s="79">
        <v>19.228000000000002</v>
      </c>
      <c r="N15" s="94">
        <v>19.228000000000002</v>
      </c>
      <c r="O15" s="63">
        <v>2530</v>
      </c>
      <c r="P15" s="64">
        <f>Table22457891011234567891011121314151617181920212223242526272829303132333438241[[#This Row],[PEMBULATAN]]*O15</f>
        <v>48646.840000000004</v>
      </c>
    </row>
    <row r="16" spans="1:16" ht="26.25" customHeight="1" x14ac:dyDescent="0.2">
      <c r="A16" s="13"/>
      <c r="B16" s="73"/>
      <c r="C16" s="71" t="s">
        <v>883</v>
      </c>
      <c r="D16" s="76" t="s">
        <v>56</v>
      </c>
      <c r="E16" s="12">
        <v>44518</v>
      </c>
      <c r="F16" s="74" t="s">
        <v>58</v>
      </c>
      <c r="G16" s="12">
        <v>44523</v>
      </c>
      <c r="H16" s="75" t="s">
        <v>845</v>
      </c>
      <c r="I16" s="15">
        <v>110</v>
      </c>
      <c r="J16" s="15">
        <v>67</v>
      </c>
      <c r="K16" s="15">
        <v>15</v>
      </c>
      <c r="L16" s="15">
        <v>20</v>
      </c>
      <c r="M16" s="79">
        <v>27.637499999999999</v>
      </c>
      <c r="N16" s="94">
        <v>27.637499999999999</v>
      </c>
      <c r="O16" s="63">
        <v>2530</v>
      </c>
      <c r="P16" s="64">
        <f>Table22457891011234567891011121314151617181920212223242526272829303132333438241[[#This Row],[PEMBULATAN]]*O16</f>
        <v>69922.875</v>
      </c>
    </row>
    <row r="17" spans="1:16" ht="26.25" customHeight="1" x14ac:dyDescent="0.2">
      <c r="A17" s="13"/>
      <c r="B17" s="73"/>
      <c r="C17" s="71" t="s">
        <v>884</v>
      </c>
      <c r="D17" s="76" t="s">
        <v>56</v>
      </c>
      <c r="E17" s="12">
        <v>44518</v>
      </c>
      <c r="F17" s="74" t="s">
        <v>58</v>
      </c>
      <c r="G17" s="12">
        <v>44523</v>
      </c>
      <c r="H17" s="75" t="s">
        <v>845</v>
      </c>
      <c r="I17" s="15">
        <v>56</v>
      </c>
      <c r="J17" s="15">
        <v>45</v>
      </c>
      <c r="K17" s="15">
        <v>28</v>
      </c>
      <c r="L17" s="15">
        <v>11</v>
      </c>
      <c r="M17" s="79">
        <v>17.64</v>
      </c>
      <c r="N17" s="94">
        <v>17.64</v>
      </c>
      <c r="O17" s="63">
        <v>2530</v>
      </c>
      <c r="P17" s="64">
        <f>Table22457891011234567891011121314151617181920212223242526272829303132333438241[[#This Row],[PEMBULATAN]]*O17</f>
        <v>44629.200000000004</v>
      </c>
    </row>
    <row r="18" spans="1:16" ht="26.25" customHeight="1" x14ac:dyDescent="0.2">
      <c r="A18" s="13"/>
      <c r="B18" s="73"/>
      <c r="C18" s="71" t="s">
        <v>885</v>
      </c>
      <c r="D18" s="76" t="s">
        <v>56</v>
      </c>
      <c r="E18" s="12">
        <v>44518</v>
      </c>
      <c r="F18" s="74" t="s">
        <v>58</v>
      </c>
      <c r="G18" s="12">
        <v>44523</v>
      </c>
      <c r="H18" s="75" t="s">
        <v>845</v>
      </c>
      <c r="I18" s="15">
        <v>42</v>
      </c>
      <c r="J18" s="15">
        <v>24</v>
      </c>
      <c r="K18" s="15">
        <v>26</v>
      </c>
      <c r="L18" s="15">
        <v>3</v>
      </c>
      <c r="M18" s="79">
        <v>6.5519999999999996</v>
      </c>
      <c r="N18" s="94">
        <v>6.5519999999999996</v>
      </c>
      <c r="O18" s="63">
        <v>2530</v>
      </c>
      <c r="P18" s="64">
        <f>Table22457891011234567891011121314151617181920212223242526272829303132333438241[[#This Row],[PEMBULATAN]]*O18</f>
        <v>16576.559999999998</v>
      </c>
    </row>
    <row r="19" spans="1:16" ht="26.25" customHeight="1" x14ac:dyDescent="0.2">
      <c r="A19" s="13"/>
      <c r="B19" s="73"/>
      <c r="C19" s="71" t="s">
        <v>886</v>
      </c>
      <c r="D19" s="76" t="s">
        <v>56</v>
      </c>
      <c r="E19" s="12">
        <v>44518</v>
      </c>
      <c r="F19" s="74" t="s">
        <v>58</v>
      </c>
      <c r="G19" s="12">
        <v>44523</v>
      </c>
      <c r="H19" s="75" t="s">
        <v>845</v>
      </c>
      <c r="I19" s="15">
        <v>78</v>
      </c>
      <c r="J19" s="15">
        <v>31</v>
      </c>
      <c r="K19" s="15">
        <v>15</v>
      </c>
      <c r="L19" s="15">
        <v>6</v>
      </c>
      <c r="M19" s="79">
        <v>9.0675000000000008</v>
      </c>
      <c r="N19" s="94">
        <v>9.0675000000000008</v>
      </c>
      <c r="O19" s="63">
        <v>2530</v>
      </c>
      <c r="P19" s="64">
        <f>Table22457891011234567891011121314151617181920212223242526272829303132333438241[[#This Row],[PEMBULATAN]]*O19</f>
        <v>22940.775000000001</v>
      </c>
    </row>
    <row r="20" spans="1:16" ht="26.25" customHeight="1" x14ac:dyDescent="0.2">
      <c r="A20" s="13"/>
      <c r="B20" s="73"/>
      <c r="C20" s="71" t="s">
        <v>887</v>
      </c>
      <c r="D20" s="76" t="s">
        <v>56</v>
      </c>
      <c r="E20" s="12">
        <v>44518</v>
      </c>
      <c r="F20" s="74" t="s">
        <v>58</v>
      </c>
      <c r="G20" s="12">
        <v>44523</v>
      </c>
      <c r="H20" s="75" t="s">
        <v>845</v>
      </c>
      <c r="I20" s="15">
        <v>47</v>
      </c>
      <c r="J20" s="15">
        <v>33</v>
      </c>
      <c r="K20" s="15">
        <v>24</v>
      </c>
      <c r="L20" s="15">
        <v>9</v>
      </c>
      <c r="M20" s="79">
        <v>9.3059999999999992</v>
      </c>
      <c r="N20" s="94">
        <v>10</v>
      </c>
      <c r="O20" s="63">
        <v>2530</v>
      </c>
      <c r="P20" s="64">
        <f>Table22457891011234567891011121314151617181920212223242526272829303132333438241[[#This Row],[PEMBULATAN]]*O20</f>
        <v>25300</v>
      </c>
    </row>
    <row r="21" spans="1:16" ht="26.25" customHeight="1" x14ac:dyDescent="0.2">
      <c r="A21" s="13"/>
      <c r="B21" s="73"/>
      <c r="C21" s="71" t="s">
        <v>888</v>
      </c>
      <c r="D21" s="76" t="s">
        <v>56</v>
      </c>
      <c r="E21" s="12">
        <v>44518</v>
      </c>
      <c r="F21" s="74" t="s">
        <v>58</v>
      </c>
      <c r="G21" s="12">
        <v>44523</v>
      </c>
      <c r="H21" s="75" t="s">
        <v>845</v>
      </c>
      <c r="I21" s="15">
        <v>82</v>
      </c>
      <c r="J21" s="15">
        <v>52</v>
      </c>
      <c r="K21" s="15">
        <v>17</v>
      </c>
      <c r="L21" s="15">
        <v>10</v>
      </c>
      <c r="M21" s="79">
        <v>18.122</v>
      </c>
      <c r="N21" s="94">
        <v>18.122</v>
      </c>
      <c r="O21" s="63">
        <v>2530</v>
      </c>
      <c r="P21" s="64">
        <f>Table22457891011234567891011121314151617181920212223242526272829303132333438241[[#This Row],[PEMBULATAN]]*O21</f>
        <v>45848.659999999996</v>
      </c>
    </row>
    <row r="22" spans="1:16" ht="26.25" customHeight="1" x14ac:dyDescent="0.2">
      <c r="A22" s="13"/>
      <c r="B22" s="73"/>
      <c r="C22" s="71" t="s">
        <v>889</v>
      </c>
      <c r="D22" s="76" t="s">
        <v>56</v>
      </c>
      <c r="E22" s="12">
        <v>44518</v>
      </c>
      <c r="F22" s="74" t="s">
        <v>58</v>
      </c>
      <c r="G22" s="12">
        <v>44523</v>
      </c>
      <c r="H22" s="75" t="s">
        <v>845</v>
      </c>
      <c r="I22" s="15">
        <v>27</v>
      </c>
      <c r="J22" s="15">
        <v>25</v>
      </c>
      <c r="K22" s="15">
        <v>27</v>
      </c>
      <c r="L22" s="15">
        <v>4</v>
      </c>
      <c r="M22" s="79">
        <v>4.5562500000000004</v>
      </c>
      <c r="N22" s="94">
        <v>4.5562500000000004</v>
      </c>
      <c r="O22" s="63">
        <v>2530</v>
      </c>
      <c r="P22" s="64">
        <f>Table22457891011234567891011121314151617181920212223242526272829303132333438241[[#This Row],[PEMBULATAN]]*O22</f>
        <v>11527.3125</v>
      </c>
    </row>
    <row r="23" spans="1:16" ht="26.25" customHeight="1" x14ac:dyDescent="0.2">
      <c r="A23" s="13"/>
      <c r="B23" s="73"/>
      <c r="C23" s="71" t="s">
        <v>890</v>
      </c>
      <c r="D23" s="76" t="s">
        <v>56</v>
      </c>
      <c r="E23" s="12">
        <v>44518</v>
      </c>
      <c r="F23" s="74" t="s">
        <v>58</v>
      </c>
      <c r="G23" s="12">
        <v>44523</v>
      </c>
      <c r="H23" s="75" t="s">
        <v>845</v>
      </c>
      <c r="I23" s="15">
        <v>78</v>
      </c>
      <c r="J23" s="15">
        <v>32</v>
      </c>
      <c r="K23" s="15">
        <v>7</v>
      </c>
      <c r="L23" s="15">
        <v>4</v>
      </c>
      <c r="M23" s="79">
        <v>4.3680000000000003</v>
      </c>
      <c r="N23" s="94">
        <v>5</v>
      </c>
      <c r="O23" s="63">
        <v>2530</v>
      </c>
      <c r="P23" s="64">
        <f>Table22457891011234567891011121314151617181920212223242526272829303132333438241[[#This Row],[PEMBULATAN]]*O23</f>
        <v>12650</v>
      </c>
    </row>
    <row r="24" spans="1:16" ht="26.25" customHeight="1" x14ac:dyDescent="0.2">
      <c r="A24" s="13"/>
      <c r="B24" s="73"/>
      <c r="C24" s="71" t="s">
        <v>891</v>
      </c>
      <c r="D24" s="76" t="s">
        <v>56</v>
      </c>
      <c r="E24" s="12">
        <v>44518</v>
      </c>
      <c r="F24" s="74" t="s">
        <v>58</v>
      </c>
      <c r="G24" s="12">
        <v>44523</v>
      </c>
      <c r="H24" s="75" t="s">
        <v>845</v>
      </c>
      <c r="I24" s="15">
        <v>52</v>
      </c>
      <c r="J24" s="15">
        <v>40</v>
      </c>
      <c r="K24" s="15">
        <v>27</v>
      </c>
      <c r="L24" s="15">
        <v>24</v>
      </c>
      <c r="M24" s="79">
        <v>14.04</v>
      </c>
      <c r="N24" s="94">
        <v>24</v>
      </c>
      <c r="O24" s="63">
        <v>2530</v>
      </c>
      <c r="P24" s="64">
        <f>Table22457891011234567891011121314151617181920212223242526272829303132333438241[[#This Row],[PEMBULATAN]]*O24</f>
        <v>60720</v>
      </c>
    </row>
    <row r="25" spans="1:16" ht="26.25" customHeight="1" x14ac:dyDescent="0.2">
      <c r="A25" s="13"/>
      <c r="B25" s="73"/>
      <c r="C25" s="71" t="s">
        <v>892</v>
      </c>
      <c r="D25" s="76" t="s">
        <v>56</v>
      </c>
      <c r="E25" s="12">
        <v>44518</v>
      </c>
      <c r="F25" s="74" t="s">
        <v>58</v>
      </c>
      <c r="G25" s="12">
        <v>44523</v>
      </c>
      <c r="H25" s="75" t="s">
        <v>845</v>
      </c>
      <c r="I25" s="15">
        <v>37</v>
      </c>
      <c r="J25" s="15">
        <v>40</v>
      </c>
      <c r="K25" s="15">
        <v>27</v>
      </c>
      <c r="L25" s="15">
        <v>5</v>
      </c>
      <c r="M25" s="79">
        <v>9.99</v>
      </c>
      <c r="N25" s="94">
        <v>9.99</v>
      </c>
      <c r="O25" s="63">
        <v>2530</v>
      </c>
      <c r="P25" s="64">
        <f>Table22457891011234567891011121314151617181920212223242526272829303132333438241[[#This Row],[PEMBULATAN]]*O25</f>
        <v>25274.7</v>
      </c>
    </row>
    <row r="26" spans="1:16" ht="26.25" customHeight="1" x14ac:dyDescent="0.2">
      <c r="A26" s="13"/>
      <c r="B26" s="73"/>
      <c r="C26" s="71" t="s">
        <v>893</v>
      </c>
      <c r="D26" s="76" t="s">
        <v>56</v>
      </c>
      <c r="E26" s="12">
        <v>44518</v>
      </c>
      <c r="F26" s="74" t="s">
        <v>58</v>
      </c>
      <c r="G26" s="12">
        <v>44523</v>
      </c>
      <c r="H26" s="75" t="s">
        <v>845</v>
      </c>
      <c r="I26" s="15">
        <v>108</v>
      </c>
      <c r="J26" s="15">
        <v>42</v>
      </c>
      <c r="K26" s="15">
        <v>35</v>
      </c>
      <c r="L26" s="15">
        <v>20</v>
      </c>
      <c r="M26" s="79">
        <v>39.69</v>
      </c>
      <c r="N26" s="94">
        <v>39.69</v>
      </c>
      <c r="O26" s="63">
        <v>2530</v>
      </c>
      <c r="P26" s="64">
        <f>Table22457891011234567891011121314151617181920212223242526272829303132333438241[[#This Row],[PEMBULATAN]]*O26</f>
        <v>100415.7</v>
      </c>
    </row>
    <row r="27" spans="1:16" ht="26.25" customHeight="1" x14ac:dyDescent="0.2">
      <c r="A27" s="13"/>
      <c r="B27" s="73"/>
      <c r="C27" s="71" t="s">
        <v>894</v>
      </c>
      <c r="D27" s="76" t="s">
        <v>56</v>
      </c>
      <c r="E27" s="12">
        <v>44518</v>
      </c>
      <c r="F27" s="74" t="s">
        <v>58</v>
      </c>
      <c r="G27" s="12">
        <v>44523</v>
      </c>
      <c r="H27" s="75" t="s">
        <v>845</v>
      </c>
      <c r="I27" s="15">
        <v>54</v>
      </c>
      <c r="J27" s="15">
        <v>54</v>
      </c>
      <c r="K27" s="15">
        <v>32</v>
      </c>
      <c r="L27" s="15">
        <v>17</v>
      </c>
      <c r="M27" s="79">
        <v>23.327999999999999</v>
      </c>
      <c r="N27" s="94">
        <v>24</v>
      </c>
      <c r="O27" s="63">
        <v>2530</v>
      </c>
      <c r="P27" s="64">
        <f>Table22457891011234567891011121314151617181920212223242526272829303132333438241[[#This Row],[PEMBULATAN]]*O27</f>
        <v>60720</v>
      </c>
    </row>
    <row r="28" spans="1:16" ht="26.25" customHeight="1" x14ac:dyDescent="0.2">
      <c r="A28" s="13"/>
      <c r="B28" s="73"/>
      <c r="C28" s="71" t="s">
        <v>895</v>
      </c>
      <c r="D28" s="76" t="s">
        <v>56</v>
      </c>
      <c r="E28" s="12">
        <v>44518</v>
      </c>
      <c r="F28" s="74" t="s">
        <v>58</v>
      </c>
      <c r="G28" s="12">
        <v>44523</v>
      </c>
      <c r="H28" s="75" t="s">
        <v>845</v>
      </c>
      <c r="I28" s="15">
        <v>43</v>
      </c>
      <c r="J28" s="15">
        <v>35</v>
      </c>
      <c r="K28" s="15">
        <v>16</v>
      </c>
      <c r="L28" s="15">
        <v>4</v>
      </c>
      <c r="M28" s="79">
        <v>6.02</v>
      </c>
      <c r="N28" s="94">
        <v>6.02</v>
      </c>
      <c r="O28" s="63">
        <v>2530</v>
      </c>
      <c r="P28" s="64">
        <f>Table22457891011234567891011121314151617181920212223242526272829303132333438241[[#This Row],[PEMBULATAN]]*O28</f>
        <v>15230.599999999999</v>
      </c>
    </row>
    <row r="29" spans="1:16" ht="26.25" customHeight="1" x14ac:dyDescent="0.2">
      <c r="A29" s="13"/>
      <c r="B29" s="73"/>
      <c r="C29" s="71" t="s">
        <v>896</v>
      </c>
      <c r="D29" s="76" t="s">
        <v>56</v>
      </c>
      <c r="E29" s="12">
        <v>44518</v>
      </c>
      <c r="F29" s="74" t="s">
        <v>58</v>
      </c>
      <c r="G29" s="12">
        <v>44523</v>
      </c>
      <c r="H29" s="75" t="s">
        <v>845</v>
      </c>
      <c r="I29" s="15">
        <v>42</v>
      </c>
      <c r="J29" s="15">
        <v>38</v>
      </c>
      <c r="K29" s="15">
        <v>31</v>
      </c>
      <c r="L29" s="15">
        <v>4</v>
      </c>
      <c r="M29" s="79">
        <v>12.369</v>
      </c>
      <c r="N29" s="94">
        <v>13</v>
      </c>
      <c r="O29" s="63">
        <v>2530</v>
      </c>
      <c r="P29" s="64">
        <f>Table22457891011234567891011121314151617181920212223242526272829303132333438241[[#This Row],[PEMBULATAN]]*O29</f>
        <v>32890</v>
      </c>
    </row>
    <row r="30" spans="1:16" ht="26.25" customHeight="1" x14ac:dyDescent="0.2">
      <c r="A30" s="13"/>
      <c r="B30" s="73"/>
      <c r="C30" s="71" t="s">
        <v>897</v>
      </c>
      <c r="D30" s="76" t="s">
        <v>56</v>
      </c>
      <c r="E30" s="12">
        <v>44518</v>
      </c>
      <c r="F30" s="74" t="s">
        <v>58</v>
      </c>
      <c r="G30" s="12">
        <v>44523</v>
      </c>
      <c r="H30" s="75" t="s">
        <v>845</v>
      </c>
      <c r="I30" s="15">
        <v>47</v>
      </c>
      <c r="J30" s="15">
        <v>47</v>
      </c>
      <c r="K30" s="15">
        <v>38</v>
      </c>
      <c r="L30" s="15">
        <v>10</v>
      </c>
      <c r="M30" s="79">
        <v>20.985499999999998</v>
      </c>
      <c r="N30" s="94">
        <v>20.985499999999998</v>
      </c>
      <c r="O30" s="63">
        <v>2530</v>
      </c>
      <c r="P30" s="64">
        <f>Table22457891011234567891011121314151617181920212223242526272829303132333438241[[#This Row],[PEMBULATAN]]*O30</f>
        <v>53093.314999999995</v>
      </c>
    </row>
    <row r="31" spans="1:16" ht="26.25" customHeight="1" x14ac:dyDescent="0.2">
      <c r="A31" s="13"/>
      <c r="B31" s="73"/>
      <c r="C31" s="71" t="s">
        <v>898</v>
      </c>
      <c r="D31" s="76" t="s">
        <v>56</v>
      </c>
      <c r="E31" s="12">
        <v>44518</v>
      </c>
      <c r="F31" s="74" t="s">
        <v>58</v>
      </c>
      <c r="G31" s="12">
        <v>44523</v>
      </c>
      <c r="H31" s="75" t="s">
        <v>845</v>
      </c>
      <c r="I31" s="15">
        <v>106</v>
      </c>
      <c r="J31" s="15">
        <v>27</v>
      </c>
      <c r="K31" s="15">
        <v>10</v>
      </c>
      <c r="L31" s="15">
        <v>9</v>
      </c>
      <c r="M31" s="79">
        <v>7.1550000000000002</v>
      </c>
      <c r="N31" s="94">
        <v>9</v>
      </c>
      <c r="O31" s="63">
        <v>2530</v>
      </c>
      <c r="P31" s="64">
        <f>Table22457891011234567891011121314151617181920212223242526272829303132333438241[[#This Row],[PEMBULATAN]]*O31</f>
        <v>22770</v>
      </c>
    </row>
    <row r="32" spans="1:16" ht="26.25" customHeight="1" x14ac:dyDescent="0.2">
      <c r="A32" s="13"/>
      <c r="B32" s="73"/>
      <c r="C32" s="71" t="s">
        <v>899</v>
      </c>
      <c r="D32" s="76" t="s">
        <v>56</v>
      </c>
      <c r="E32" s="12">
        <v>44518</v>
      </c>
      <c r="F32" s="74" t="s">
        <v>58</v>
      </c>
      <c r="G32" s="12">
        <v>44523</v>
      </c>
      <c r="H32" s="75" t="s">
        <v>845</v>
      </c>
      <c r="I32" s="15">
        <v>47</v>
      </c>
      <c r="J32" s="15">
        <v>36</v>
      </c>
      <c r="K32" s="15">
        <v>27</v>
      </c>
      <c r="L32" s="15">
        <v>10</v>
      </c>
      <c r="M32" s="79">
        <v>11.420999999999999</v>
      </c>
      <c r="N32" s="94">
        <v>12</v>
      </c>
      <c r="O32" s="63">
        <v>2530</v>
      </c>
      <c r="P32" s="64">
        <f>Table22457891011234567891011121314151617181920212223242526272829303132333438241[[#This Row],[PEMBULATAN]]*O32</f>
        <v>30360</v>
      </c>
    </row>
    <row r="33" spans="1:16" ht="26.25" customHeight="1" x14ac:dyDescent="0.2">
      <c r="A33" s="13"/>
      <c r="B33" s="73"/>
      <c r="C33" s="71" t="s">
        <v>900</v>
      </c>
      <c r="D33" s="76" t="s">
        <v>56</v>
      </c>
      <c r="E33" s="12">
        <v>44518</v>
      </c>
      <c r="F33" s="74" t="s">
        <v>58</v>
      </c>
      <c r="G33" s="12">
        <v>44523</v>
      </c>
      <c r="H33" s="75" t="s">
        <v>845</v>
      </c>
      <c r="I33" s="15">
        <v>50</v>
      </c>
      <c r="J33" s="15">
        <v>27</v>
      </c>
      <c r="K33" s="15">
        <v>27</v>
      </c>
      <c r="L33" s="15">
        <v>2</v>
      </c>
      <c r="M33" s="79">
        <v>9.1125000000000007</v>
      </c>
      <c r="N33" s="94">
        <v>9.1125000000000007</v>
      </c>
      <c r="O33" s="63">
        <v>2530</v>
      </c>
      <c r="P33" s="64">
        <f>Table22457891011234567891011121314151617181920212223242526272829303132333438241[[#This Row],[PEMBULATAN]]*O33</f>
        <v>23054.625</v>
      </c>
    </row>
    <row r="34" spans="1:16" ht="26.25" customHeight="1" x14ac:dyDescent="0.2">
      <c r="A34" s="13"/>
      <c r="B34" s="73"/>
      <c r="C34" s="71" t="s">
        <v>901</v>
      </c>
      <c r="D34" s="76" t="s">
        <v>56</v>
      </c>
      <c r="E34" s="12">
        <v>44518</v>
      </c>
      <c r="F34" s="74" t="s">
        <v>58</v>
      </c>
      <c r="G34" s="12">
        <v>44523</v>
      </c>
      <c r="H34" s="75" t="s">
        <v>845</v>
      </c>
      <c r="I34" s="15">
        <v>90</v>
      </c>
      <c r="J34" s="15">
        <v>43</v>
      </c>
      <c r="K34" s="15">
        <v>10</v>
      </c>
      <c r="L34" s="15">
        <v>1</v>
      </c>
      <c r="M34" s="79">
        <v>9.6750000000000007</v>
      </c>
      <c r="N34" s="94">
        <v>9.6750000000000007</v>
      </c>
      <c r="O34" s="63">
        <v>2530</v>
      </c>
      <c r="P34" s="64">
        <f>Table22457891011234567891011121314151617181920212223242526272829303132333438241[[#This Row],[PEMBULATAN]]*O34</f>
        <v>24477.75</v>
      </c>
    </row>
    <row r="35" spans="1:16" ht="26.25" customHeight="1" x14ac:dyDescent="0.2">
      <c r="A35" s="13"/>
      <c r="B35" s="73"/>
      <c r="C35" s="71" t="s">
        <v>902</v>
      </c>
      <c r="D35" s="76" t="s">
        <v>56</v>
      </c>
      <c r="E35" s="12">
        <v>44518</v>
      </c>
      <c r="F35" s="74" t="s">
        <v>58</v>
      </c>
      <c r="G35" s="12">
        <v>44523</v>
      </c>
      <c r="H35" s="75" t="s">
        <v>845</v>
      </c>
      <c r="I35" s="15">
        <v>48</v>
      </c>
      <c r="J35" s="15">
        <v>48</v>
      </c>
      <c r="K35" s="15">
        <v>27</v>
      </c>
      <c r="L35" s="15">
        <v>9</v>
      </c>
      <c r="M35" s="79">
        <v>15.552</v>
      </c>
      <c r="N35" s="94">
        <v>15.552</v>
      </c>
      <c r="O35" s="63">
        <v>2530</v>
      </c>
      <c r="P35" s="64">
        <f>Table22457891011234567891011121314151617181920212223242526272829303132333438241[[#This Row],[PEMBULATAN]]*O35</f>
        <v>39346.559999999998</v>
      </c>
    </row>
    <row r="36" spans="1:16" ht="26.25" customHeight="1" x14ac:dyDescent="0.2">
      <c r="A36" s="13"/>
      <c r="B36" s="73"/>
      <c r="C36" s="71" t="s">
        <v>903</v>
      </c>
      <c r="D36" s="76" t="s">
        <v>56</v>
      </c>
      <c r="E36" s="12">
        <v>44518</v>
      </c>
      <c r="F36" s="74" t="s">
        <v>58</v>
      </c>
      <c r="G36" s="12">
        <v>44523</v>
      </c>
      <c r="H36" s="75" t="s">
        <v>845</v>
      </c>
      <c r="I36" s="15">
        <v>70</v>
      </c>
      <c r="J36" s="15">
        <v>64</v>
      </c>
      <c r="K36" s="15">
        <v>20</v>
      </c>
      <c r="L36" s="15">
        <v>8</v>
      </c>
      <c r="M36" s="79">
        <v>22.4</v>
      </c>
      <c r="N36" s="94">
        <v>23</v>
      </c>
      <c r="O36" s="63">
        <v>2530</v>
      </c>
      <c r="P36" s="64">
        <f>Table22457891011234567891011121314151617181920212223242526272829303132333438241[[#This Row],[PEMBULATAN]]*O36</f>
        <v>58190</v>
      </c>
    </row>
    <row r="37" spans="1:16" ht="26.25" customHeight="1" x14ac:dyDescent="0.2">
      <c r="A37" s="13"/>
      <c r="B37" s="73"/>
      <c r="C37" s="71" t="s">
        <v>904</v>
      </c>
      <c r="D37" s="76" t="s">
        <v>56</v>
      </c>
      <c r="E37" s="12">
        <v>44518</v>
      </c>
      <c r="F37" s="74" t="s">
        <v>58</v>
      </c>
      <c r="G37" s="12">
        <v>44523</v>
      </c>
      <c r="H37" s="75" t="s">
        <v>845</v>
      </c>
      <c r="I37" s="15">
        <v>70</v>
      </c>
      <c r="J37" s="15">
        <v>67</v>
      </c>
      <c r="K37" s="15">
        <v>27</v>
      </c>
      <c r="L37" s="15">
        <v>11</v>
      </c>
      <c r="M37" s="79">
        <v>31.657499999999999</v>
      </c>
      <c r="N37" s="94">
        <v>31.657499999999999</v>
      </c>
      <c r="O37" s="63">
        <v>2530</v>
      </c>
      <c r="P37" s="64">
        <f>Table22457891011234567891011121314151617181920212223242526272829303132333438241[[#This Row],[PEMBULATAN]]*O37</f>
        <v>80093.474999999991</v>
      </c>
    </row>
    <row r="38" spans="1:16" ht="26.25" customHeight="1" x14ac:dyDescent="0.2">
      <c r="A38" s="13"/>
      <c r="B38" s="73"/>
      <c r="C38" s="71" t="s">
        <v>905</v>
      </c>
      <c r="D38" s="76" t="s">
        <v>56</v>
      </c>
      <c r="E38" s="12">
        <v>44518</v>
      </c>
      <c r="F38" s="74" t="s">
        <v>58</v>
      </c>
      <c r="G38" s="12">
        <v>44523</v>
      </c>
      <c r="H38" s="75" t="s">
        <v>845</v>
      </c>
      <c r="I38" s="15">
        <v>67</v>
      </c>
      <c r="J38" s="15">
        <v>67</v>
      </c>
      <c r="K38" s="15">
        <v>20</v>
      </c>
      <c r="L38" s="15">
        <v>9</v>
      </c>
      <c r="M38" s="79">
        <v>22.445</v>
      </c>
      <c r="N38" s="94">
        <v>23</v>
      </c>
      <c r="O38" s="63">
        <v>2530</v>
      </c>
      <c r="P38" s="64">
        <f>Table22457891011234567891011121314151617181920212223242526272829303132333438241[[#This Row],[PEMBULATAN]]*O38</f>
        <v>58190</v>
      </c>
    </row>
    <row r="39" spans="1:16" ht="26.25" customHeight="1" x14ac:dyDescent="0.2">
      <c r="A39" s="13"/>
      <c r="B39" s="73"/>
      <c r="C39" s="71" t="s">
        <v>906</v>
      </c>
      <c r="D39" s="76" t="s">
        <v>56</v>
      </c>
      <c r="E39" s="12">
        <v>44518</v>
      </c>
      <c r="F39" s="74" t="s">
        <v>58</v>
      </c>
      <c r="G39" s="12">
        <v>44523</v>
      </c>
      <c r="H39" s="75" t="s">
        <v>845</v>
      </c>
      <c r="I39" s="15">
        <v>74</v>
      </c>
      <c r="J39" s="15">
        <v>61</v>
      </c>
      <c r="K39" s="15">
        <v>21</v>
      </c>
      <c r="L39" s="15">
        <v>5</v>
      </c>
      <c r="M39" s="79">
        <v>23.698499999999999</v>
      </c>
      <c r="N39" s="94">
        <v>23.698499999999999</v>
      </c>
      <c r="O39" s="63">
        <v>2530</v>
      </c>
      <c r="P39" s="64">
        <f>Table22457891011234567891011121314151617181920212223242526272829303132333438241[[#This Row],[PEMBULATAN]]*O39</f>
        <v>59957.204999999994</v>
      </c>
    </row>
    <row r="40" spans="1:16" ht="26.25" customHeight="1" x14ac:dyDescent="0.2">
      <c r="A40" s="13"/>
      <c r="B40" s="73"/>
      <c r="C40" s="71" t="s">
        <v>907</v>
      </c>
      <c r="D40" s="76" t="s">
        <v>56</v>
      </c>
      <c r="E40" s="12">
        <v>44518</v>
      </c>
      <c r="F40" s="74" t="s">
        <v>58</v>
      </c>
      <c r="G40" s="12">
        <v>44523</v>
      </c>
      <c r="H40" s="75" t="s">
        <v>845</v>
      </c>
      <c r="I40" s="15">
        <v>75</v>
      </c>
      <c r="J40" s="15">
        <v>68</v>
      </c>
      <c r="K40" s="15">
        <v>32</v>
      </c>
      <c r="L40" s="15">
        <v>7</v>
      </c>
      <c r="M40" s="79">
        <v>40.799999999999997</v>
      </c>
      <c r="N40" s="94">
        <v>40.799999999999997</v>
      </c>
      <c r="O40" s="63">
        <v>2530</v>
      </c>
      <c r="P40" s="64">
        <f>Table22457891011234567891011121314151617181920212223242526272829303132333438241[[#This Row],[PEMBULATAN]]*O40</f>
        <v>103224</v>
      </c>
    </row>
    <row r="41" spans="1:16" ht="26.25" customHeight="1" x14ac:dyDescent="0.2">
      <c r="A41" s="13"/>
      <c r="B41" s="73"/>
      <c r="C41" s="71" t="s">
        <v>908</v>
      </c>
      <c r="D41" s="76" t="s">
        <v>56</v>
      </c>
      <c r="E41" s="12">
        <v>44518</v>
      </c>
      <c r="F41" s="74" t="s">
        <v>58</v>
      </c>
      <c r="G41" s="12">
        <v>44523</v>
      </c>
      <c r="H41" s="75" t="s">
        <v>845</v>
      </c>
      <c r="I41" s="15">
        <v>56</v>
      </c>
      <c r="J41" s="15">
        <v>41</v>
      </c>
      <c r="K41" s="15">
        <v>16</v>
      </c>
      <c r="L41" s="15">
        <v>3</v>
      </c>
      <c r="M41" s="79">
        <v>9.1839999999999993</v>
      </c>
      <c r="N41" s="94">
        <v>9.1839999999999993</v>
      </c>
      <c r="O41" s="63">
        <v>2530</v>
      </c>
      <c r="P41" s="64">
        <f>Table22457891011234567891011121314151617181920212223242526272829303132333438241[[#This Row],[PEMBULATAN]]*O41</f>
        <v>23235.519999999997</v>
      </c>
    </row>
    <row r="42" spans="1:16" ht="26.25" customHeight="1" x14ac:dyDescent="0.2">
      <c r="A42" s="13"/>
      <c r="B42" s="73"/>
      <c r="C42" s="71" t="s">
        <v>909</v>
      </c>
      <c r="D42" s="76" t="s">
        <v>56</v>
      </c>
      <c r="E42" s="12">
        <v>44518</v>
      </c>
      <c r="F42" s="74" t="s">
        <v>58</v>
      </c>
      <c r="G42" s="12">
        <v>44523</v>
      </c>
      <c r="H42" s="75" t="s">
        <v>845</v>
      </c>
      <c r="I42" s="15">
        <v>63</v>
      </c>
      <c r="J42" s="15">
        <v>33</v>
      </c>
      <c r="K42" s="15">
        <v>16</v>
      </c>
      <c r="L42" s="15">
        <v>6</v>
      </c>
      <c r="M42" s="79">
        <v>8.3160000000000007</v>
      </c>
      <c r="N42" s="94">
        <v>9</v>
      </c>
      <c r="O42" s="63">
        <v>2530</v>
      </c>
      <c r="P42" s="64">
        <f>Table22457891011234567891011121314151617181920212223242526272829303132333438241[[#This Row],[PEMBULATAN]]*O42</f>
        <v>22770</v>
      </c>
    </row>
    <row r="43" spans="1:16" ht="26.25" customHeight="1" x14ac:dyDescent="0.2">
      <c r="A43" s="13"/>
      <c r="B43" s="73"/>
      <c r="C43" s="71" t="s">
        <v>910</v>
      </c>
      <c r="D43" s="76" t="s">
        <v>56</v>
      </c>
      <c r="E43" s="12">
        <v>44518</v>
      </c>
      <c r="F43" s="74" t="s">
        <v>58</v>
      </c>
      <c r="G43" s="12">
        <v>44523</v>
      </c>
      <c r="H43" s="75" t="s">
        <v>845</v>
      </c>
      <c r="I43" s="15">
        <v>92</v>
      </c>
      <c r="J43" s="15">
        <v>64</v>
      </c>
      <c r="K43" s="15">
        <v>30</v>
      </c>
      <c r="L43" s="15">
        <v>25</v>
      </c>
      <c r="M43" s="79">
        <v>44.16</v>
      </c>
      <c r="N43" s="94">
        <v>44.16</v>
      </c>
      <c r="O43" s="63">
        <v>2530</v>
      </c>
      <c r="P43" s="64">
        <f>Table22457891011234567891011121314151617181920212223242526272829303132333438241[[#This Row],[PEMBULATAN]]*O43</f>
        <v>111724.79999999999</v>
      </c>
    </row>
    <row r="44" spans="1:16" ht="26.25" customHeight="1" x14ac:dyDescent="0.2">
      <c r="A44" s="13"/>
      <c r="B44" s="73"/>
      <c r="C44" s="71" t="s">
        <v>911</v>
      </c>
      <c r="D44" s="76" t="s">
        <v>56</v>
      </c>
      <c r="E44" s="12">
        <v>44518</v>
      </c>
      <c r="F44" s="74" t="s">
        <v>58</v>
      </c>
      <c r="G44" s="12">
        <v>44523</v>
      </c>
      <c r="H44" s="75" t="s">
        <v>845</v>
      </c>
      <c r="I44" s="15">
        <v>51</v>
      </c>
      <c r="J44" s="15">
        <v>40</v>
      </c>
      <c r="K44" s="15">
        <v>20</v>
      </c>
      <c r="L44" s="15">
        <v>6</v>
      </c>
      <c r="M44" s="79">
        <v>10.199999999999999</v>
      </c>
      <c r="N44" s="94">
        <v>10.199999999999999</v>
      </c>
      <c r="O44" s="63">
        <v>2530</v>
      </c>
      <c r="P44" s="64">
        <f>Table22457891011234567891011121314151617181920212223242526272829303132333438241[[#This Row],[PEMBULATAN]]*O44</f>
        <v>25806</v>
      </c>
    </row>
    <row r="45" spans="1:16" ht="26.25" customHeight="1" x14ac:dyDescent="0.2">
      <c r="A45" s="13"/>
      <c r="B45" s="73"/>
      <c r="C45" s="71" t="s">
        <v>912</v>
      </c>
      <c r="D45" s="76" t="s">
        <v>56</v>
      </c>
      <c r="E45" s="12">
        <v>44518</v>
      </c>
      <c r="F45" s="74" t="s">
        <v>58</v>
      </c>
      <c r="G45" s="12">
        <v>44523</v>
      </c>
      <c r="H45" s="75" t="s">
        <v>845</v>
      </c>
      <c r="I45" s="15">
        <v>52</v>
      </c>
      <c r="J45" s="15">
        <v>42</v>
      </c>
      <c r="K45" s="15">
        <v>27</v>
      </c>
      <c r="L45" s="15">
        <v>7</v>
      </c>
      <c r="M45" s="79">
        <v>14.742000000000001</v>
      </c>
      <c r="N45" s="94">
        <v>14.742000000000001</v>
      </c>
      <c r="O45" s="63">
        <v>2530</v>
      </c>
      <c r="P45" s="64">
        <f>Table22457891011234567891011121314151617181920212223242526272829303132333438241[[#This Row],[PEMBULATAN]]*O45</f>
        <v>37297.26</v>
      </c>
    </row>
    <row r="46" spans="1:16" ht="26.25" customHeight="1" x14ac:dyDescent="0.2">
      <c r="A46" s="13"/>
      <c r="B46" s="73"/>
      <c r="C46" s="71" t="s">
        <v>913</v>
      </c>
      <c r="D46" s="76" t="s">
        <v>56</v>
      </c>
      <c r="E46" s="12">
        <v>44518</v>
      </c>
      <c r="F46" s="74" t="s">
        <v>58</v>
      </c>
      <c r="G46" s="12">
        <v>44523</v>
      </c>
      <c r="H46" s="75" t="s">
        <v>845</v>
      </c>
      <c r="I46" s="15">
        <v>47</v>
      </c>
      <c r="J46" s="15">
        <v>44</v>
      </c>
      <c r="K46" s="15">
        <v>20</v>
      </c>
      <c r="L46" s="15">
        <v>7</v>
      </c>
      <c r="M46" s="79">
        <v>10.34</v>
      </c>
      <c r="N46" s="94">
        <v>11</v>
      </c>
      <c r="O46" s="63">
        <v>2530</v>
      </c>
      <c r="P46" s="64">
        <f>Table22457891011234567891011121314151617181920212223242526272829303132333438241[[#This Row],[PEMBULATAN]]*O46</f>
        <v>27830</v>
      </c>
    </row>
    <row r="47" spans="1:16" ht="26.25" customHeight="1" x14ac:dyDescent="0.2">
      <c r="A47" s="13"/>
      <c r="B47" s="73"/>
      <c r="C47" s="71" t="s">
        <v>914</v>
      </c>
      <c r="D47" s="76" t="s">
        <v>56</v>
      </c>
      <c r="E47" s="12">
        <v>44518</v>
      </c>
      <c r="F47" s="74" t="s">
        <v>58</v>
      </c>
      <c r="G47" s="12">
        <v>44523</v>
      </c>
      <c r="H47" s="75" t="s">
        <v>845</v>
      </c>
      <c r="I47" s="15">
        <v>57</v>
      </c>
      <c r="J47" s="15">
        <v>46</v>
      </c>
      <c r="K47" s="15">
        <v>15</v>
      </c>
      <c r="L47" s="15">
        <v>1</v>
      </c>
      <c r="M47" s="79">
        <v>9.8324999999999996</v>
      </c>
      <c r="N47" s="94">
        <v>9.8324999999999996</v>
      </c>
      <c r="O47" s="63">
        <v>2530</v>
      </c>
      <c r="P47" s="64">
        <f>Table22457891011234567891011121314151617181920212223242526272829303132333438241[[#This Row],[PEMBULATAN]]*O47</f>
        <v>24876.224999999999</v>
      </c>
    </row>
    <row r="48" spans="1:16" ht="26.25" customHeight="1" x14ac:dyDescent="0.2">
      <c r="A48" s="13"/>
      <c r="B48" s="73"/>
      <c r="C48" s="71" t="s">
        <v>915</v>
      </c>
      <c r="D48" s="76" t="s">
        <v>56</v>
      </c>
      <c r="E48" s="12">
        <v>44518</v>
      </c>
      <c r="F48" s="74" t="s">
        <v>58</v>
      </c>
      <c r="G48" s="12">
        <v>44523</v>
      </c>
      <c r="H48" s="75" t="s">
        <v>845</v>
      </c>
      <c r="I48" s="15">
        <v>80</v>
      </c>
      <c r="J48" s="15">
        <v>20</v>
      </c>
      <c r="K48" s="15">
        <v>20</v>
      </c>
      <c r="L48" s="15">
        <v>5</v>
      </c>
      <c r="M48" s="79">
        <v>8</v>
      </c>
      <c r="N48" s="94">
        <v>8</v>
      </c>
      <c r="O48" s="63">
        <v>2530</v>
      </c>
      <c r="P48" s="64">
        <f>Table22457891011234567891011121314151617181920212223242526272829303132333438241[[#This Row],[PEMBULATAN]]*O48</f>
        <v>20240</v>
      </c>
    </row>
    <row r="49" spans="1:16" ht="26.25" customHeight="1" x14ac:dyDescent="0.2">
      <c r="A49" s="13"/>
      <c r="B49" s="73"/>
      <c r="C49" s="71" t="s">
        <v>916</v>
      </c>
      <c r="D49" s="76" t="s">
        <v>56</v>
      </c>
      <c r="E49" s="12">
        <v>44518</v>
      </c>
      <c r="F49" s="74" t="s">
        <v>58</v>
      </c>
      <c r="G49" s="12">
        <v>44523</v>
      </c>
      <c r="H49" s="75" t="s">
        <v>845</v>
      </c>
      <c r="I49" s="15">
        <v>63</v>
      </c>
      <c r="J49" s="15">
        <v>50</v>
      </c>
      <c r="K49" s="15">
        <v>30</v>
      </c>
      <c r="L49" s="15">
        <v>13</v>
      </c>
      <c r="M49" s="79">
        <v>23.625</v>
      </c>
      <c r="N49" s="94">
        <v>23.625</v>
      </c>
      <c r="O49" s="63">
        <v>2530</v>
      </c>
      <c r="P49" s="64">
        <f>Table22457891011234567891011121314151617181920212223242526272829303132333438241[[#This Row],[PEMBULATAN]]*O49</f>
        <v>59771.25</v>
      </c>
    </row>
    <row r="50" spans="1:16" ht="26.25" customHeight="1" x14ac:dyDescent="0.2">
      <c r="A50" s="13"/>
      <c r="B50" s="73"/>
      <c r="C50" s="71" t="s">
        <v>917</v>
      </c>
      <c r="D50" s="76" t="s">
        <v>56</v>
      </c>
      <c r="E50" s="12">
        <v>44518</v>
      </c>
      <c r="F50" s="74" t="s">
        <v>58</v>
      </c>
      <c r="G50" s="12">
        <v>44523</v>
      </c>
      <c r="H50" s="75" t="s">
        <v>845</v>
      </c>
      <c r="I50" s="15">
        <v>80</v>
      </c>
      <c r="J50" s="15">
        <v>55</v>
      </c>
      <c r="K50" s="15">
        <v>10</v>
      </c>
      <c r="L50" s="15">
        <v>7</v>
      </c>
      <c r="M50" s="79">
        <v>11</v>
      </c>
      <c r="N50" s="94">
        <v>11</v>
      </c>
      <c r="O50" s="63">
        <v>2530</v>
      </c>
      <c r="P50" s="64">
        <f>Table22457891011234567891011121314151617181920212223242526272829303132333438241[[#This Row],[PEMBULATAN]]*O50</f>
        <v>27830</v>
      </c>
    </row>
    <row r="51" spans="1:16" ht="26.25" customHeight="1" x14ac:dyDescent="0.2">
      <c r="A51" s="13"/>
      <c r="B51" s="73"/>
      <c r="C51" s="71" t="s">
        <v>918</v>
      </c>
      <c r="D51" s="76" t="s">
        <v>56</v>
      </c>
      <c r="E51" s="12">
        <v>44518</v>
      </c>
      <c r="F51" s="74" t="s">
        <v>58</v>
      </c>
      <c r="G51" s="12">
        <v>44523</v>
      </c>
      <c r="H51" s="75" t="s">
        <v>845</v>
      </c>
      <c r="I51" s="15">
        <v>55</v>
      </c>
      <c r="J51" s="15">
        <v>60</v>
      </c>
      <c r="K51" s="15">
        <v>26</v>
      </c>
      <c r="L51" s="15">
        <v>10</v>
      </c>
      <c r="M51" s="79">
        <v>21.45</v>
      </c>
      <c r="N51" s="94">
        <v>22</v>
      </c>
      <c r="O51" s="63">
        <v>2530</v>
      </c>
      <c r="P51" s="64">
        <f>Table22457891011234567891011121314151617181920212223242526272829303132333438241[[#This Row],[PEMBULATAN]]*O51</f>
        <v>55660</v>
      </c>
    </row>
    <row r="52" spans="1:16" ht="26.25" customHeight="1" x14ac:dyDescent="0.2">
      <c r="A52" s="13"/>
      <c r="B52" s="73"/>
      <c r="C52" s="71" t="s">
        <v>919</v>
      </c>
      <c r="D52" s="76" t="s">
        <v>56</v>
      </c>
      <c r="E52" s="12">
        <v>44518</v>
      </c>
      <c r="F52" s="74" t="s">
        <v>58</v>
      </c>
      <c r="G52" s="12">
        <v>44523</v>
      </c>
      <c r="H52" s="75" t="s">
        <v>845</v>
      </c>
      <c r="I52" s="15">
        <v>73</v>
      </c>
      <c r="J52" s="15">
        <v>52</v>
      </c>
      <c r="K52" s="15">
        <v>30</v>
      </c>
      <c r="L52" s="15">
        <v>13</v>
      </c>
      <c r="M52" s="79">
        <v>28.47</v>
      </c>
      <c r="N52" s="94">
        <v>29</v>
      </c>
      <c r="O52" s="63">
        <v>2530</v>
      </c>
      <c r="P52" s="64">
        <f>Table22457891011234567891011121314151617181920212223242526272829303132333438241[[#This Row],[PEMBULATAN]]*O52</f>
        <v>73370</v>
      </c>
    </row>
    <row r="53" spans="1:16" ht="26.25" customHeight="1" x14ac:dyDescent="0.2">
      <c r="A53" s="13"/>
      <c r="B53" s="73"/>
      <c r="C53" s="71" t="s">
        <v>920</v>
      </c>
      <c r="D53" s="76" t="s">
        <v>56</v>
      </c>
      <c r="E53" s="12">
        <v>44518</v>
      </c>
      <c r="F53" s="74" t="s">
        <v>58</v>
      </c>
      <c r="G53" s="12">
        <v>44523</v>
      </c>
      <c r="H53" s="75" t="s">
        <v>845</v>
      </c>
      <c r="I53" s="15">
        <v>88</v>
      </c>
      <c r="J53" s="15">
        <v>68</v>
      </c>
      <c r="K53" s="15">
        <v>30</v>
      </c>
      <c r="L53" s="15">
        <v>21</v>
      </c>
      <c r="M53" s="79">
        <v>44.88</v>
      </c>
      <c r="N53" s="94">
        <v>44.88</v>
      </c>
      <c r="O53" s="63">
        <v>2530</v>
      </c>
      <c r="P53" s="64">
        <f>Table22457891011234567891011121314151617181920212223242526272829303132333438241[[#This Row],[PEMBULATAN]]*O53</f>
        <v>113546.40000000001</v>
      </c>
    </row>
    <row r="54" spans="1:16" ht="26.25" customHeight="1" x14ac:dyDescent="0.2">
      <c r="A54" s="13"/>
      <c r="B54" s="73"/>
      <c r="C54" s="71" t="s">
        <v>921</v>
      </c>
      <c r="D54" s="76" t="s">
        <v>56</v>
      </c>
      <c r="E54" s="12">
        <v>44518</v>
      </c>
      <c r="F54" s="74" t="s">
        <v>58</v>
      </c>
      <c r="G54" s="12">
        <v>44523</v>
      </c>
      <c r="H54" s="75" t="s">
        <v>845</v>
      </c>
      <c r="I54" s="15">
        <v>80</v>
      </c>
      <c r="J54" s="15">
        <v>50</v>
      </c>
      <c r="K54" s="15">
        <v>20</v>
      </c>
      <c r="L54" s="15">
        <v>8</v>
      </c>
      <c r="M54" s="79">
        <v>20</v>
      </c>
      <c r="N54" s="94">
        <v>20</v>
      </c>
      <c r="O54" s="63">
        <v>2530</v>
      </c>
      <c r="P54" s="64">
        <f>Table22457891011234567891011121314151617181920212223242526272829303132333438241[[#This Row],[PEMBULATAN]]*O54</f>
        <v>50600</v>
      </c>
    </row>
    <row r="55" spans="1:16" ht="26.25" customHeight="1" x14ac:dyDescent="0.2">
      <c r="A55" s="13"/>
      <c r="B55" s="73"/>
      <c r="C55" s="71" t="s">
        <v>922</v>
      </c>
      <c r="D55" s="76" t="s">
        <v>56</v>
      </c>
      <c r="E55" s="12">
        <v>44518</v>
      </c>
      <c r="F55" s="74" t="s">
        <v>58</v>
      </c>
      <c r="G55" s="12">
        <v>44523</v>
      </c>
      <c r="H55" s="75" t="s">
        <v>845</v>
      </c>
      <c r="I55" s="15">
        <v>154</v>
      </c>
      <c r="J55" s="15">
        <v>14</v>
      </c>
      <c r="K55" s="15">
        <v>10</v>
      </c>
      <c r="L55" s="15">
        <v>4</v>
      </c>
      <c r="M55" s="79">
        <v>5.39</v>
      </c>
      <c r="N55" s="94">
        <v>6</v>
      </c>
      <c r="O55" s="63">
        <v>2530</v>
      </c>
      <c r="P55" s="64">
        <f>Table22457891011234567891011121314151617181920212223242526272829303132333438241[[#This Row],[PEMBULATAN]]*O55</f>
        <v>15180</v>
      </c>
    </row>
    <row r="56" spans="1:16" ht="26.25" customHeight="1" x14ac:dyDescent="0.2">
      <c r="A56" s="13"/>
      <c r="B56" s="73"/>
      <c r="C56" s="71" t="s">
        <v>923</v>
      </c>
      <c r="D56" s="76" t="s">
        <v>56</v>
      </c>
      <c r="E56" s="12">
        <v>44518</v>
      </c>
      <c r="F56" s="74" t="s">
        <v>58</v>
      </c>
      <c r="G56" s="12">
        <v>44523</v>
      </c>
      <c r="H56" s="75" t="s">
        <v>845</v>
      </c>
      <c r="I56" s="15">
        <v>76</v>
      </c>
      <c r="J56" s="15">
        <v>67</v>
      </c>
      <c r="K56" s="15">
        <v>14</v>
      </c>
      <c r="L56" s="15">
        <v>6</v>
      </c>
      <c r="M56" s="79">
        <v>17.821999999999999</v>
      </c>
      <c r="N56" s="94">
        <v>17.821999999999999</v>
      </c>
      <c r="O56" s="63">
        <v>2530</v>
      </c>
      <c r="P56" s="64">
        <f>Table22457891011234567891011121314151617181920212223242526272829303132333438241[[#This Row],[PEMBULATAN]]*O56</f>
        <v>45089.659999999996</v>
      </c>
    </row>
    <row r="57" spans="1:16" ht="26.25" customHeight="1" x14ac:dyDescent="0.2">
      <c r="A57" s="13"/>
      <c r="B57" s="73"/>
      <c r="C57" s="71" t="s">
        <v>924</v>
      </c>
      <c r="D57" s="76" t="s">
        <v>56</v>
      </c>
      <c r="E57" s="12">
        <v>44518</v>
      </c>
      <c r="F57" s="74" t="s">
        <v>58</v>
      </c>
      <c r="G57" s="12">
        <v>44523</v>
      </c>
      <c r="H57" s="75" t="s">
        <v>845</v>
      </c>
      <c r="I57" s="15">
        <v>67</v>
      </c>
      <c r="J57" s="15">
        <v>68</v>
      </c>
      <c r="K57" s="15">
        <v>28</v>
      </c>
      <c r="L57" s="15">
        <v>34</v>
      </c>
      <c r="M57" s="79">
        <v>31.891999999999999</v>
      </c>
      <c r="N57" s="94">
        <v>34</v>
      </c>
      <c r="O57" s="63">
        <v>2530</v>
      </c>
      <c r="P57" s="64">
        <f>Table22457891011234567891011121314151617181920212223242526272829303132333438241[[#This Row],[PEMBULATAN]]*O57</f>
        <v>86020</v>
      </c>
    </row>
    <row r="58" spans="1:16" ht="26.25" customHeight="1" x14ac:dyDescent="0.2">
      <c r="A58" s="13"/>
      <c r="B58" s="73"/>
      <c r="C58" s="71" t="s">
        <v>925</v>
      </c>
      <c r="D58" s="76" t="s">
        <v>56</v>
      </c>
      <c r="E58" s="12">
        <v>44518</v>
      </c>
      <c r="F58" s="74" t="s">
        <v>58</v>
      </c>
      <c r="G58" s="12">
        <v>44523</v>
      </c>
      <c r="H58" s="75" t="s">
        <v>845</v>
      </c>
      <c r="I58" s="15">
        <v>8</v>
      </c>
      <c r="J58" s="15">
        <v>60</v>
      </c>
      <c r="K58" s="15">
        <v>20</v>
      </c>
      <c r="L58" s="15">
        <v>11</v>
      </c>
      <c r="M58" s="79">
        <v>2.4</v>
      </c>
      <c r="N58" s="94">
        <v>12</v>
      </c>
      <c r="O58" s="63">
        <v>2530</v>
      </c>
      <c r="P58" s="64">
        <f>Table22457891011234567891011121314151617181920212223242526272829303132333438241[[#This Row],[PEMBULATAN]]*O58</f>
        <v>30360</v>
      </c>
    </row>
    <row r="59" spans="1:16" ht="26.25" customHeight="1" x14ac:dyDescent="0.2">
      <c r="A59" s="13"/>
      <c r="B59" s="73"/>
      <c r="C59" s="71" t="s">
        <v>926</v>
      </c>
      <c r="D59" s="76" t="s">
        <v>56</v>
      </c>
      <c r="E59" s="12">
        <v>44518</v>
      </c>
      <c r="F59" s="74" t="s">
        <v>58</v>
      </c>
      <c r="G59" s="12">
        <v>44523</v>
      </c>
      <c r="H59" s="75" t="s">
        <v>845</v>
      </c>
      <c r="I59" s="15">
        <v>38</v>
      </c>
      <c r="J59" s="15">
        <v>34</v>
      </c>
      <c r="K59" s="15">
        <v>31</v>
      </c>
      <c r="L59" s="15">
        <v>10</v>
      </c>
      <c r="M59" s="79">
        <v>10.013</v>
      </c>
      <c r="N59" s="94">
        <v>10.013</v>
      </c>
      <c r="O59" s="63">
        <v>2530</v>
      </c>
      <c r="P59" s="64">
        <f>Table22457891011234567891011121314151617181920212223242526272829303132333438241[[#This Row],[PEMBULATAN]]*O59</f>
        <v>25332.89</v>
      </c>
    </row>
    <row r="60" spans="1:16" ht="26.25" customHeight="1" x14ac:dyDescent="0.2">
      <c r="A60" s="13"/>
      <c r="B60" s="73"/>
      <c r="C60" s="71" t="s">
        <v>927</v>
      </c>
      <c r="D60" s="76" t="s">
        <v>56</v>
      </c>
      <c r="E60" s="12">
        <v>44518</v>
      </c>
      <c r="F60" s="74" t="s">
        <v>58</v>
      </c>
      <c r="G60" s="12">
        <v>44523</v>
      </c>
      <c r="H60" s="75" t="s">
        <v>845</v>
      </c>
      <c r="I60" s="15">
        <v>68</v>
      </c>
      <c r="J60" s="15">
        <v>54</v>
      </c>
      <c r="K60" s="15">
        <v>37</v>
      </c>
      <c r="L60" s="15">
        <v>20</v>
      </c>
      <c r="M60" s="79">
        <v>33.966000000000001</v>
      </c>
      <c r="N60" s="94">
        <v>33.966000000000001</v>
      </c>
      <c r="O60" s="63">
        <v>2530</v>
      </c>
      <c r="P60" s="64">
        <f>Table22457891011234567891011121314151617181920212223242526272829303132333438241[[#This Row],[PEMBULATAN]]*O60</f>
        <v>85933.98</v>
      </c>
    </row>
    <row r="61" spans="1:16" ht="26.25" customHeight="1" x14ac:dyDescent="0.2">
      <c r="A61" s="13"/>
      <c r="B61" s="73"/>
      <c r="C61" s="71" t="s">
        <v>928</v>
      </c>
      <c r="D61" s="76" t="s">
        <v>56</v>
      </c>
      <c r="E61" s="12">
        <v>44518</v>
      </c>
      <c r="F61" s="74" t="s">
        <v>58</v>
      </c>
      <c r="G61" s="12">
        <v>44523</v>
      </c>
      <c r="H61" s="75" t="s">
        <v>845</v>
      </c>
      <c r="I61" s="15">
        <v>107</v>
      </c>
      <c r="J61" s="15">
        <v>31</v>
      </c>
      <c r="K61" s="15">
        <v>9</v>
      </c>
      <c r="L61" s="15">
        <v>3</v>
      </c>
      <c r="M61" s="79">
        <v>7.4632500000000004</v>
      </c>
      <c r="N61" s="94">
        <v>8</v>
      </c>
      <c r="O61" s="63">
        <v>2530</v>
      </c>
      <c r="P61" s="64">
        <f>Table22457891011234567891011121314151617181920212223242526272829303132333438241[[#This Row],[PEMBULATAN]]*O61</f>
        <v>20240</v>
      </c>
    </row>
    <row r="62" spans="1:16" ht="26.25" customHeight="1" x14ac:dyDescent="0.2">
      <c r="A62" s="13"/>
      <c r="B62" s="73"/>
      <c r="C62" s="71" t="s">
        <v>929</v>
      </c>
      <c r="D62" s="76" t="s">
        <v>56</v>
      </c>
      <c r="E62" s="12">
        <v>44518</v>
      </c>
      <c r="F62" s="74" t="s">
        <v>58</v>
      </c>
      <c r="G62" s="12">
        <v>44523</v>
      </c>
      <c r="H62" s="75" t="s">
        <v>845</v>
      </c>
      <c r="I62" s="15">
        <v>44</v>
      </c>
      <c r="J62" s="15">
        <v>44</v>
      </c>
      <c r="K62" s="15">
        <v>10</v>
      </c>
      <c r="L62" s="15">
        <v>1</v>
      </c>
      <c r="M62" s="79">
        <v>4.84</v>
      </c>
      <c r="N62" s="94">
        <v>4.84</v>
      </c>
      <c r="O62" s="63">
        <v>2530</v>
      </c>
      <c r="P62" s="64">
        <f>Table22457891011234567891011121314151617181920212223242526272829303132333438241[[#This Row],[PEMBULATAN]]*O62</f>
        <v>12245.199999999999</v>
      </c>
    </row>
    <row r="63" spans="1:16" ht="26.25" customHeight="1" x14ac:dyDescent="0.2">
      <c r="A63" s="13"/>
      <c r="B63" s="73"/>
      <c r="C63" s="71" t="s">
        <v>930</v>
      </c>
      <c r="D63" s="76" t="s">
        <v>56</v>
      </c>
      <c r="E63" s="12">
        <v>44518</v>
      </c>
      <c r="F63" s="74" t="s">
        <v>58</v>
      </c>
      <c r="G63" s="12">
        <v>44523</v>
      </c>
      <c r="H63" s="75" t="s">
        <v>845</v>
      </c>
      <c r="I63" s="15">
        <v>76</v>
      </c>
      <c r="J63" s="15">
        <v>50</v>
      </c>
      <c r="K63" s="15">
        <v>25</v>
      </c>
      <c r="L63" s="15">
        <v>6</v>
      </c>
      <c r="M63" s="79">
        <v>23.75</v>
      </c>
      <c r="N63" s="94">
        <v>23.75</v>
      </c>
      <c r="O63" s="63">
        <v>2530</v>
      </c>
      <c r="P63" s="64">
        <f>Table22457891011234567891011121314151617181920212223242526272829303132333438241[[#This Row],[PEMBULATAN]]*O63</f>
        <v>60087.5</v>
      </c>
    </row>
    <row r="64" spans="1:16" ht="26.25" customHeight="1" x14ac:dyDescent="0.2">
      <c r="A64" s="13"/>
      <c r="B64" s="73"/>
      <c r="C64" s="71" t="s">
        <v>931</v>
      </c>
      <c r="D64" s="76" t="s">
        <v>56</v>
      </c>
      <c r="E64" s="12">
        <v>44518</v>
      </c>
      <c r="F64" s="74" t="s">
        <v>58</v>
      </c>
      <c r="G64" s="12">
        <v>44523</v>
      </c>
      <c r="H64" s="75" t="s">
        <v>845</v>
      </c>
      <c r="I64" s="15">
        <v>91</v>
      </c>
      <c r="J64" s="15">
        <v>30</v>
      </c>
      <c r="K64" s="15">
        <v>32</v>
      </c>
      <c r="L64" s="15">
        <v>14</v>
      </c>
      <c r="M64" s="79">
        <v>21.84</v>
      </c>
      <c r="N64" s="94">
        <v>21.84</v>
      </c>
      <c r="O64" s="63">
        <v>2530</v>
      </c>
      <c r="P64" s="64">
        <f>Table22457891011234567891011121314151617181920212223242526272829303132333438241[[#This Row],[PEMBULATAN]]*O64</f>
        <v>55255.199999999997</v>
      </c>
    </row>
    <row r="65" spans="1:16" ht="26.25" customHeight="1" x14ac:dyDescent="0.2">
      <c r="A65" s="13"/>
      <c r="B65" s="73"/>
      <c r="C65" s="71" t="s">
        <v>932</v>
      </c>
      <c r="D65" s="76" t="s">
        <v>56</v>
      </c>
      <c r="E65" s="12">
        <v>44518</v>
      </c>
      <c r="F65" s="74" t="s">
        <v>58</v>
      </c>
      <c r="G65" s="12">
        <v>44523</v>
      </c>
      <c r="H65" s="75" t="s">
        <v>845</v>
      </c>
      <c r="I65" s="15">
        <v>34</v>
      </c>
      <c r="J65" s="15">
        <v>30</v>
      </c>
      <c r="K65" s="15">
        <v>25</v>
      </c>
      <c r="L65" s="15">
        <v>4</v>
      </c>
      <c r="M65" s="79">
        <v>6.375</v>
      </c>
      <c r="N65" s="94">
        <v>7</v>
      </c>
      <c r="O65" s="63">
        <v>2530</v>
      </c>
      <c r="P65" s="64">
        <f>Table22457891011234567891011121314151617181920212223242526272829303132333438241[[#This Row],[PEMBULATAN]]*O65</f>
        <v>17710</v>
      </c>
    </row>
    <row r="66" spans="1:16" ht="26.25" customHeight="1" x14ac:dyDescent="0.2">
      <c r="A66" s="13"/>
      <c r="B66" s="73"/>
      <c r="C66" s="71" t="s">
        <v>933</v>
      </c>
      <c r="D66" s="76" t="s">
        <v>56</v>
      </c>
      <c r="E66" s="12">
        <v>44518</v>
      </c>
      <c r="F66" s="74" t="s">
        <v>58</v>
      </c>
      <c r="G66" s="12">
        <v>44523</v>
      </c>
      <c r="H66" s="75" t="s">
        <v>845</v>
      </c>
      <c r="I66" s="15">
        <v>42</v>
      </c>
      <c r="J66" s="15">
        <v>21</v>
      </c>
      <c r="K66" s="15">
        <v>12</v>
      </c>
      <c r="L66" s="15">
        <v>1</v>
      </c>
      <c r="M66" s="79">
        <v>2.6459999999999999</v>
      </c>
      <c r="N66" s="94">
        <v>2.6459999999999999</v>
      </c>
      <c r="O66" s="63">
        <v>2530</v>
      </c>
      <c r="P66" s="64">
        <f>Table22457891011234567891011121314151617181920212223242526272829303132333438241[[#This Row],[PEMBULATAN]]*O66</f>
        <v>6694.38</v>
      </c>
    </row>
    <row r="67" spans="1:16" ht="26.25" customHeight="1" x14ac:dyDescent="0.2">
      <c r="A67" s="13"/>
      <c r="B67" s="73"/>
      <c r="C67" s="71" t="s">
        <v>934</v>
      </c>
      <c r="D67" s="76" t="s">
        <v>56</v>
      </c>
      <c r="E67" s="12">
        <v>44518</v>
      </c>
      <c r="F67" s="74" t="s">
        <v>58</v>
      </c>
      <c r="G67" s="12">
        <v>44523</v>
      </c>
      <c r="H67" s="75" t="s">
        <v>845</v>
      </c>
      <c r="I67" s="15">
        <v>54</v>
      </c>
      <c r="J67" s="15">
        <v>27</v>
      </c>
      <c r="K67" s="15">
        <v>27</v>
      </c>
      <c r="L67" s="15">
        <v>1</v>
      </c>
      <c r="M67" s="79">
        <v>9.8414999999999999</v>
      </c>
      <c r="N67" s="94">
        <v>9.8414999999999999</v>
      </c>
      <c r="O67" s="63">
        <v>2530</v>
      </c>
      <c r="P67" s="64">
        <f>Table22457891011234567891011121314151617181920212223242526272829303132333438241[[#This Row],[PEMBULATAN]]*O67</f>
        <v>24898.994999999999</v>
      </c>
    </row>
    <row r="68" spans="1:16" ht="26.25" customHeight="1" x14ac:dyDescent="0.2">
      <c r="A68" s="13"/>
      <c r="B68" s="73"/>
      <c r="C68" s="71" t="s">
        <v>935</v>
      </c>
      <c r="D68" s="76" t="s">
        <v>56</v>
      </c>
      <c r="E68" s="12">
        <v>44518</v>
      </c>
      <c r="F68" s="74" t="s">
        <v>58</v>
      </c>
      <c r="G68" s="12">
        <v>44523</v>
      </c>
      <c r="H68" s="75" t="s">
        <v>845</v>
      </c>
      <c r="I68" s="15">
        <v>45</v>
      </c>
      <c r="J68" s="15">
        <v>34</v>
      </c>
      <c r="K68" s="15">
        <v>34</v>
      </c>
      <c r="L68" s="15">
        <v>3</v>
      </c>
      <c r="M68" s="79">
        <v>13.005000000000001</v>
      </c>
      <c r="N68" s="94">
        <v>13.005000000000001</v>
      </c>
      <c r="O68" s="63">
        <v>2530</v>
      </c>
      <c r="P68" s="64">
        <f>Table22457891011234567891011121314151617181920212223242526272829303132333438241[[#This Row],[PEMBULATAN]]*O68</f>
        <v>32902.65</v>
      </c>
    </row>
    <row r="69" spans="1:16" ht="26.25" customHeight="1" x14ac:dyDescent="0.2">
      <c r="A69" s="13"/>
      <c r="B69" s="73"/>
      <c r="C69" s="71" t="s">
        <v>936</v>
      </c>
      <c r="D69" s="76" t="s">
        <v>56</v>
      </c>
      <c r="E69" s="12">
        <v>44518</v>
      </c>
      <c r="F69" s="74" t="s">
        <v>58</v>
      </c>
      <c r="G69" s="12">
        <v>44523</v>
      </c>
      <c r="H69" s="75" t="s">
        <v>845</v>
      </c>
      <c r="I69" s="15">
        <v>70</v>
      </c>
      <c r="J69" s="15">
        <v>10</v>
      </c>
      <c r="K69" s="15">
        <v>10</v>
      </c>
      <c r="L69" s="15">
        <v>1</v>
      </c>
      <c r="M69" s="79">
        <v>1.75</v>
      </c>
      <c r="N69" s="94">
        <v>1.75</v>
      </c>
      <c r="O69" s="63">
        <v>2530</v>
      </c>
      <c r="P69" s="64">
        <f>Table22457891011234567891011121314151617181920212223242526272829303132333438241[[#This Row],[PEMBULATAN]]*O69</f>
        <v>4427.5</v>
      </c>
    </row>
    <row r="70" spans="1:16" ht="26.25" customHeight="1" x14ac:dyDescent="0.2">
      <c r="A70" s="13"/>
      <c r="B70" s="73"/>
      <c r="C70" s="71" t="s">
        <v>937</v>
      </c>
      <c r="D70" s="76" t="s">
        <v>56</v>
      </c>
      <c r="E70" s="12">
        <v>44518</v>
      </c>
      <c r="F70" s="74" t="s">
        <v>58</v>
      </c>
      <c r="G70" s="12">
        <v>44523</v>
      </c>
      <c r="H70" s="75" t="s">
        <v>845</v>
      </c>
      <c r="I70" s="15">
        <v>41</v>
      </c>
      <c r="J70" s="15">
        <v>30</v>
      </c>
      <c r="K70" s="15">
        <v>26</v>
      </c>
      <c r="L70" s="15">
        <v>2</v>
      </c>
      <c r="M70" s="79">
        <v>7.9950000000000001</v>
      </c>
      <c r="N70" s="94">
        <v>7.9950000000000001</v>
      </c>
      <c r="O70" s="63">
        <v>2530</v>
      </c>
      <c r="P70" s="64">
        <f>Table22457891011234567891011121314151617181920212223242526272829303132333438241[[#This Row],[PEMBULATAN]]*O70</f>
        <v>20227.349999999999</v>
      </c>
    </row>
    <row r="71" spans="1:16" ht="26.25" customHeight="1" x14ac:dyDescent="0.2">
      <c r="A71" s="13"/>
      <c r="B71" s="73"/>
      <c r="C71" s="71" t="s">
        <v>938</v>
      </c>
      <c r="D71" s="76" t="s">
        <v>56</v>
      </c>
      <c r="E71" s="12">
        <v>44518</v>
      </c>
      <c r="F71" s="74" t="s">
        <v>58</v>
      </c>
      <c r="G71" s="12">
        <v>44523</v>
      </c>
      <c r="H71" s="75" t="s">
        <v>845</v>
      </c>
      <c r="I71" s="15">
        <v>51</v>
      </c>
      <c r="J71" s="15">
        <v>41</v>
      </c>
      <c r="K71" s="15">
        <v>25</v>
      </c>
      <c r="L71" s="15">
        <v>6</v>
      </c>
      <c r="M71" s="79">
        <v>13.06875</v>
      </c>
      <c r="N71" s="94">
        <v>13.06875</v>
      </c>
      <c r="O71" s="63">
        <v>2530</v>
      </c>
      <c r="P71" s="64">
        <f>Table22457891011234567891011121314151617181920212223242526272829303132333438241[[#This Row],[PEMBULATAN]]*O71</f>
        <v>33063.9375</v>
      </c>
    </row>
    <row r="72" spans="1:16" ht="26.25" customHeight="1" x14ac:dyDescent="0.2">
      <c r="A72" s="13"/>
      <c r="B72" s="73"/>
      <c r="C72" s="71" t="s">
        <v>939</v>
      </c>
      <c r="D72" s="76" t="s">
        <v>56</v>
      </c>
      <c r="E72" s="12">
        <v>44518</v>
      </c>
      <c r="F72" s="74" t="s">
        <v>58</v>
      </c>
      <c r="G72" s="12">
        <v>44523</v>
      </c>
      <c r="H72" s="75" t="s">
        <v>845</v>
      </c>
      <c r="I72" s="15">
        <v>40</v>
      </c>
      <c r="J72" s="15">
        <v>32</v>
      </c>
      <c r="K72" s="15">
        <v>18</v>
      </c>
      <c r="L72" s="15">
        <v>4</v>
      </c>
      <c r="M72" s="79">
        <v>5.76</v>
      </c>
      <c r="N72" s="94">
        <v>5.76</v>
      </c>
      <c r="O72" s="63">
        <v>2530</v>
      </c>
      <c r="P72" s="64">
        <f>Table22457891011234567891011121314151617181920212223242526272829303132333438241[[#This Row],[PEMBULATAN]]*O72</f>
        <v>14572.8</v>
      </c>
    </row>
    <row r="73" spans="1:16" ht="26.25" customHeight="1" x14ac:dyDescent="0.2">
      <c r="A73" s="13"/>
      <c r="B73" s="73"/>
      <c r="C73" s="71" t="s">
        <v>940</v>
      </c>
      <c r="D73" s="76" t="s">
        <v>56</v>
      </c>
      <c r="E73" s="12">
        <v>44518</v>
      </c>
      <c r="F73" s="74" t="s">
        <v>58</v>
      </c>
      <c r="G73" s="12">
        <v>44523</v>
      </c>
      <c r="H73" s="75" t="s">
        <v>845</v>
      </c>
      <c r="I73" s="15">
        <v>63</v>
      </c>
      <c r="J73" s="15">
        <v>43</v>
      </c>
      <c r="K73" s="15">
        <v>12</v>
      </c>
      <c r="L73" s="15">
        <v>10</v>
      </c>
      <c r="M73" s="79">
        <v>8.1270000000000007</v>
      </c>
      <c r="N73" s="94">
        <v>10</v>
      </c>
      <c r="O73" s="63">
        <v>2530</v>
      </c>
      <c r="P73" s="64">
        <f>Table22457891011234567891011121314151617181920212223242526272829303132333438241[[#This Row],[PEMBULATAN]]*O73</f>
        <v>25300</v>
      </c>
    </row>
    <row r="74" spans="1:16" ht="26.25" customHeight="1" x14ac:dyDescent="0.2">
      <c r="A74" s="13"/>
      <c r="B74" s="73"/>
      <c r="C74" s="71" t="s">
        <v>941</v>
      </c>
      <c r="D74" s="76" t="s">
        <v>56</v>
      </c>
      <c r="E74" s="12">
        <v>44518</v>
      </c>
      <c r="F74" s="74" t="s">
        <v>58</v>
      </c>
      <c r="G74" s="12">
        <v>44523</v>
      </c>
      <c r="H74" s="75" t="s">
        <v>845</v>
      </c>
      <c r="I74" s="15">
        <v>65</v>
      </c>
      <c r="J74" s="15">
        <v>32</v>
      </c>
      <c r="K74" s="15">
        <v>30</v>
      </c>
      <c r="L74" s="15">
        <v>1</v>
      </c>
      <c r="M74" s="79">
        <v>15.6</v>
      </c>
      <c r="N74" s="94">
        <v>15.6</v>
      </c>
      <c r="O74" s="63">
        <v>2530</v>
      </c>
      <c r="P74" s="64">
        <f>Table22457891011234567891011121314151617181920212223242526272829303132333438241[[#This Row],[PEMBULATAN]]*O74</f>
        <v>39468</v>
      </c>
    </row>
    <row r="75" spans="1:16" ht="26.25" customHeight="1" x14ac:dyDescent="0.2">
      <c r="A75" s="13"/>
      <c r="B75" s="73"/>
      <c r="C75" s="71" t="s">
        <v>942</v>
      </c>
      <c r="D75" s="76" t="s">
        <v>56</v>
      </c>
      <c r="E75" s="12">
        <v>44518</v>
      </c>
      <c r="F75" s="74" t="s">
        <v>58</v>
      </c>
      <c r="G75" s="12">
        <v>44523</v>
      </c>
      <c r="H75" s="75" t="s">
        <v>845</v>
      </c>
      <c r="I75" s="15">
        <v>32</v>
      </c>
      <c r="J75" s="15">
        <v>20</v>
      </c>
      <c r="K75" s="15">
        <v>20</v>
      </c>
      <c r="L75" s="15">
        <v>9</v>
      </c>
      <c r="M75" s="79">
        <v>3.2</v>
      </c>
      <c r="N75" s="94">
        <v>9</v>
      </c>
      <c r="O75" s="63">
        <v>2530</v>
      </c>
      <c r="P75" s="64">
        <f>Table22457891011234567891011121314151617181920212223242526272829303132333438241[[#This Row],[PEMBULATAN]]*O75</f>
        <v>22770</v>
      </c>
    </row>
    <row r="76" spans="1:16" ht="26.25" customHeight="1" x14ac:dyDescent="0.2">
      <c r="A76" s="13"/>
      <c r="B76" s="73"/>
      <c r="C76" s="71" t="s">
        <v>943</v>
      </c>
      <c r="D76" s="76" t="s">
        <v>56</v>
      </c>
      <c r="E76" s="12">
        <v>44518</v>
      </c>
      <c r="F76" s="74" t="s">
        <v>58</v>
      </c>
      <c r="G76" s="12">
        <v>44523</v>
      </c>
      <c r="H76" s="75" t="s">
        <v>845</v>
      </c>
      <c r="I76" s="15">
        <v>55</v>
      </c>
      <c r="J76" s="15">
        <v>39</v>
      </c>
      <c r="K76" s="15">
        <v>8</v>
      </c>
      <c r="L76" s="15">
        <v>1</v>
      </c>
      <c r="M76" s="79">
        <v>4.29</v>
      </c>
      <c r="N76" s="94">
        <v>4.29</v>
      </c>
      <c r="O76" s="63">
        <v>2530</v>
      </c>
      <c r="P76" s="64">
        <f>Table22457891011234567891011121314151617181920212223242526272829303132333438241[[#This Row],[PEMBULATAN]]*O76</f>
        <v>10853.7</v>
      </c>
    </row>
    <row r="77" spans="1:16" ht="26.25" customHeight="1" x14ac:dyDescent="0.2">
      <c r="A77" s="13"/>
      <c r="B77" s="73"/>
      <c r="C77" s="71" t="s">
        <v>944</v>
      </c>
      <c r="D77" s="76" t="s">
        <v>56</v>
      </c>
      <c r="E77" s="12">
        <v>44518</v>
      </c>
      <c r="F77" s="74" t="s">
        <v>58</v>
      </c>
      <c r="G77" s="12">
        <v>44523</v>
      </c>
      <c r="H77" s="75" t="s">
        <v>845</v>
      </c>
      <c r="I77" s="15">
        <v>41</v>
      </c>
      <c r="J77" s="15">
        <v>32</v>
      </c>
      <c r="K77" s="15">
        <v>15</v>
      </c>
      <c r="L77" s="15">
        <v>4</v>
      </c>
      <c r="M77" s="79">
        <v>4.92</v>
      </c>
      <c r="N77" s="94">
        <v>4.92</v>
      </c>
      <c r="O77" s="63">
        <v>2530</v>
      </c>
      <c r="P77" s="64">
        <f>Table22457891011234567891011121314151617181920212223242526272829303132333438241[[#This Row],[PEMBULATAN]]*O77</f>
        <v>12447.6</v>
      </c>
    </row>
    <row r="78" spans="1:16" ht="26.25" customHeight="1" x14ac:dyDescent="0.2">
      <c r="A78" s="13"/>
      <c r="B78" s="73"/>
      <c r="C78" s="71" t="s">
        <v>945</v>
      </c>
      <c r="D78" s="76" t="s">
        <v>56</v>
      </c>
      <c r="E78" s="12">
        <v>44518</v>
      </c>
      <c r="F78" s="74" t="s">
        <v>58</v>
      </c>
      <c r="G78" s="12">
        <v>44523</v>
      </c>
      <c r="H78" s="75" t="s">
        <v>845</v>
      </c>
      <c r="I78" s="15">
        <v>56</v>
      </c>
      <c r="J78" s="15">
        <v>32</v>
      </c>
      <c r="K78" s="15">
        <v>20</v>
      </c>
      <c r="L78" s="15">
        <v>1</v>
      </c>
      <c r="M78" s="79">
        <v>8.9600000000000009</v>
      </c>
      <c r="N78" s="94">
        <v>8.9600000000000009</v>
      </c>
      <c r="O78" s="63">
        <v>2530</v>
      </c>
      <c r="P78" s="64">
        <f>Table22457891011234567891011121314151617181920212223242526272829303132333438241[[#This Row],[PEMBULATAN]]*O78</f>
        <v>22668.800000000003</v>
      </c>
    </row>
    <row r="79" spans="1:16" ht="26.25" customHeight="1" x14ac:dyDescent="0.2">
      <c r="A79" s="13"/>
      <c r="B79" s="73"/>
      <c r="C79" s="71" t="s">
        <v>946</v>
      </c>
      <c r="D79" s="76" t="s">
        <v>56</v>
      </c>
      <c r="E79" s="12">
        <v>44518</v>
      </c>
      <c r="F79" s="74" t="s">
        <v>58</v>
      </c>
      <c r="G79" s="12">
        <v>44523</v>
      </c>
      <c r="H79" s="75" t="s">
        <v>845</v>
      </c>
      <c r="I79" s="15">
        <v>33</v>
      </c>
      <c r="J79" s="15">
        <v>32</v>
      </c>
      <c r="K79" s="15">
        <v>15</v>
      </c>
      <c r="L79" s="15">
        <v>7</v>
      </c>
      <c r="M79" s="79">
        <v>3.96</v>
      </c>
      <c r="N79" s="94">
        <v>7</v>
      </c>
      <c r="O79" s="63">
        <v>2530</v>
      </c>
      <c r="P79" s="64">
        <f>Table22457891011234567891011121314151617181920212223242526272829303132333438241[[#This Row],[PEMBULATAN]]*O79</f>
        <v>17710</v>
      </c>
    </row>
    <row r="80" spans="1:16" ht="26.25" customHeight="1" x14ac:dyDescent="0.2">
      <c r="A80" s="13"/>
      <c r="B80" s="73"/>
      <c r="C80" s="71" t="s">
        <v>947</v>
      </c>
      <c r="D80" s="76" t="s">
        <v>56</v>
      </c>
      <c r="E80" s="12">
        <v>44518</v>
      </c>
      <c r="F80" s="74" t="s">
        <v>58</v>
      </c>
      <c r="G80" s="12">
        <v>44523</v>
      </c>
      <c r="H80" s="75" t="s">
        <v>845</v>
      </c>
      <c r="I80" s="15">
        <v>36</v>
      </c>
      <c r="J80" s="15">
        <v>22</v>
      </c>
      <c r="K80" s="15">
        <v>16</v>
      </c>
      <c r="L80" s="15">
        <v>9</v>
      </c>
      <c r="M80" s="79">
        <v>3.1680000000000001</v>
      </c>
      <c r="N80" s="94">
        <v>9</v>
      </c>
      <c r="O80" s="63">
        <v>2530</v>
      </c>
      <c r="P80" s="64">
        <f>Table22457891011234567891011121314151617181920212223242526272829303132333438241[[#This Row],[PEMBULATAN]]*O80</f>
        <v>22770</v>
      </c>
    </row>
    <row r="81" spans="1:16" ht="26.25" customHeight="1" x14ac:dyDescent="0.2">
      <c r="A81" s="13"/>
      <c r="B81" s="73"/>
      <c r="C81" s="71" t="s">
        <v>948</v>
      </c>
      <c r="D81" s="76" t="s">
        <v>56</v>
      </c>
      <c r="E81" s="12">
        <v>44518</v>
      </c>
      <c r="F81" s="74" t="s">
        <v>58</v>
      </c>
      <c r="G81" s="12">
        <v>44523</v>
      </c>
      <c r="H81" s="75" t="s">
        <v>845</v>
      </c>
      <c r="I81" s="15">
        <v>40</v>
      </c>
      <c r="J81" s="15">
        <v>31</v>
      </c>
      <c r="K81" s="15">
        <v>23</v>
      </c>
      <c r="L81" s="15">
        <v>4</v>
      </c>
      <c r="M81" s="79">
        <v>7.13</v>
      </c>
      <c r="N81" s="94">
        <v>7.13</v>
      </c>
      <c r="O81" s="63">
        <v>2530</v>
      </c>
      <c r="P81" s="64">
        <f>Table22457891011234567891011121314151617181920212223242526272829303132333438241[[#This Row],[PEMBULATAN]]*O81</f>
        <v>18038.900000000001</v>
      </c>
    </row>
    <row r="82" spans="1:16" ht="26.25" customHeight="1" x14ac:dyDescent="0.2">
      <c r="A82" s="13"/>
      <c r="B82" s="73"/>
      <c r="C82" s="71" t="s">
        <v>949</v>
      </c>
      <c r="D82" s="76" t="s">
        <v>56</v>
      </c>
      <c r="E82" s="12">
        <v>44518</v>
      </c>
      <c r="F82" s="74" t="s">
        <v>58</v>
      </c>
      <c r="G82" s="12">
        <v>44523</v>
      </c>
      <c r="H82" s="75" t="s">
        <v>845</v>
      </c>
      <c r="I82" s="15">
        <v>41</v>
      </c>
      <c r="J82" s="15">
        <v>32</v>
      </c>
      <c r="K82" s="15">
        <v>25</v>
      </c>
      <c r="L82" s="15">
        <v>4</v>
      </c>
      <c r="M82" s="79">
        <v>8.1999999999999993</v>
      </c>
      <c r="N82" s="94">
        <v>8.1999999999999993</v>
      </c>
      <c r="O82" s="63">
        <v>2530</v>
      </c>
      <c r="P82" s="64">
        <f>Table22457891011234567891011121314151617181920212223242526272829303132333438241[[#This Row],[PEMBULATAN]]*O82</f>
        <v>20746</v>
      </c>
    </row>
    <row r="83" spans="1:16" ht="26.25" customHeight="1" x14ac:dyDescent="0.2">
      <c r="A83" s="13"/>
      <c r="B83" s="73"/>
      <c r="C83" s="71" t="s">
        <v>950</v>
      </c>
      <c r="D83" s="76" t="s">
        <v>56</v>
      </c>
      <c r="E83" s="12">
        <v>44518</v>
      </c>
      <c r="F83" s="74" t="s">
        <v>58</v>
      </c>
      <c r="G83" s="12">
        <v>44523</v>
      </c>
      <c r="H83" s="75" t="s">
        <v>845</v>
      </c>
      <c r="I83" s="15">
        <v>60</v>
      </c>
      <c r="J83" s="15">
        <v>40</v>
      </c>
      <c r="K83" s="15">
        <v>30</v>
      </c>
      <c r="L83" s="15">
        <v>5</v>
      </c>
      <c r="M83" s="79">
        <v>18</v>
      </c>
      <c r="N83" s="94">
        <v>18</v>
      </c>
      <c r="O83" s="63">
        <v>2530</v>
      </c>
      <c r="P83" s="64">
        <f>Table22457891011234567891011121314151617181920212223242526272829303132333438241[[#This Row],[PEMBULATAN]]*O83</f>
        <v>45540</v>
      </c>
    </row>
    <row r="84" spans="1:16" ht="26.25" customHeight="1" x14ac:dyDescent="0.2">
      <c r="A84" s="13"/>
      <c r="B84" s="73"/>
      <c r="C84" s="71" t="s">
        <v>951</v>
      </c>
      <c r="D84" s="76" t="s">
        <v>56</v>
      </c>
      <c r="E84" s="12">
        <v>44518</v>
      </c>
      <c r="F84" s="74" t="s">
        <v>58</v>
      </c>
      <c r="G84" s="12">
        <v>44523</v>
      </c>
      <c r="H84" s="75" t="s">
        <v>845</v>
      </c>
      <c r="I84" s="15">
        <v>80</v>
      </c>
      <c r="J84" s="15">
        <v>71</v>
      </c>
      <c r="K84" s="15">
        <v>18</v>
      </c>
      <c r="L84" s="15">
        <v>12</v>
      </c>
      <c r="M84" s="79">
        <v>25.56</v>
      </c>
      <c r="N84" s="94">
        <v>25.56</v>
      </c>
      <c r="O84" s="63">
        <v>2530</v>
      </c>
      <c r="P84" s="64">
        <f>Table22457891011234567891011121314151617181920212223242526272829303132333438241[[#This Row],[PEMBULATAN]]*O84</f>
        <v>64666.799999999996</v>
      </c>
    </row>
    <row r="85" spans="1:16" ht="26.25" customHeight="1" x14ac:dyDescent="0.2">
      <c r="A85" s="13"/>
      <c r="B85" s="73"/>
      <c r="C85" s="71" t="s">
        <v>952</v>
      </c>
      <c r="D85" s="76" t="s">
        <v>56</v>
      </c>
      <c r="E85" s="12">
        <v>44518</v>
      </c>
      <c r="F85" s="74" t="s">
        <v>58</v>
      </c>
      <c r="G85" s="12">
        <v>44523</v>
      </c>
      <c r="H85" s="75" t="s">
        <v>845</v>
      </c>
      <c r="I85" s="15">
        <v>70</v>
      </c>
      <c r="J85" s="15">
        <v>40</v>
      </c>
      <c r="K85" s="15">
        <v>15</v>
      </c>
      <c r="L85" s="15">
        <v>4</v>
      </c>
      <c r="M85" s="79">
        <v>10.5</v>
      </c>
      <c r="N85" s="94">
        <v>10.5</v>
      </c>
      <c r="O85" s="63">
        <v>2530</v>
      </c>
      <c r="P85" s="64">
        <f>Table22457891011234567891011121314151617181920212223242526272829303132333438241[[#This Row],[PEMBULATAN]]*O85</f>
        <v>26565</v>
      </c>
    </row>
    <row r="86" spans="1:16" ht="26.25" customHeight="1" x14ac:dyDescent="0.2">
      <c r="A86" s="13"/>
      <c r="B86" s="73"/>
      <c r="C86" s="71" t="s">
        <v>953</v>
      </c>
      <c r="D86" s="76" t="s">
        <v>56</v>
      </c>
      <c r="E86" s="12">
        <v>44518</v>
      </c>
      <c r="F86" s="74" t="s">
        <v>58</v>
      </c>
      <c r="G86" s="12">
        <v>44523</v>
      </c>
      <c r="H86" s="75" t="s">
        <v>845</v>
      </c>
      <c r="I86" s="15">
        <v>70</v>
      </c>
      <c r="J86" s="15">
        <v>60</v>
      </c>
      <c r="K86" s="15">
        <v>20</v>
      </c>
      <c r="L86" s="15">
        <v>6</v>
      </c>
      <c r="M86" s="79">
        <v>21</v>
      </c>
      <c r="N86" s="94">
        <v>21</v>
      </c>
      <c r="O86" s="63">
        <v>2530</v>
      </c>
      <c r="P86" s="64">
        <f>Table22457891011234567891011121314151617181920212223242526272829303132333438241[[#This Row],[PEMBULATAN]]*O86</f>
        <v>53130</v>
      </c>
    </row>
    <row r="87" spans="1:16" ht="26.25" customHeight="1" x14ac:dyDescent="0.2">
      <c r="A87" s="13"/>
      <c r="B87" s="73"/>
      <c r="C87" s="71" t="s">
        <v>954</v>
      </c>
      <c r="D87" s="76" t="s">
        <v>56</v>
      </c>
      <c r="E87" s="12">
        <v>44518</v>
      </c>
      <c r="F87" s="74" t="s">
        <v>58</v>
      </c>
      <c r="G87" s="12">
        <v>44523</v>
      </c>
      <c r="H87" s="75" t="s">
        <v>845</v>
      </c>
      <c r="I87" s="15">
        <v>67</v>
      </c>
      <c r="J87" s="15">
        <v>40</v>
      </c>
      <c r="K87" s="15">
        <v>20</v>
      </c>
      <c r="L87" s="15">
        <v>10</v>
      </c>
      <c r="M87" s="79">
        <v>13.4</v>
      </c>
      <c r="N87" s="94">
        <v>14</v>
      </c>
      <c r="O87" s="63">
        <v>2530</v>
      </c>
      <c r="P87" s="64">
        <f>Table22457891011234567891011121314151617181920212223242526272829303132333438241[[#This Row],[PEMBULATAN]]*O87</f>
        <v>35420</v>
      </c>
    </row>
    <row r="88" spans="1:16" ht="26.25" customHeight="1" x14ac:dyDescent="0.2">
      <c r="A88" s="13"/>
      <c r="B88" s="73"/>
      <c r="C88" s="71" t="s">
        <v>955</v>
      </c>
      <c r="D88" s="76" t="s">
        <v>56</v>
      </c>
      <c r="E88" s="12">
        <v>44518</v>
      </c>
      <c r="F88" s="74" t="s">
        <v>58</v>
      </c>
      <c r="G88" s="12">
        <v>44523</v>
      </c>
      <c r="H88" s="75" t="s">
        <v>845</v>
      </c>
      <c r="I88" s="15">
        <v>60</v>
      </c>
      <c r="J88" s="15">
        <v>30</v>
      </c>
      <c r="K88" s="15">
        <v>22</v>
      </c>
      <c r="L88" s="15">
        <v>6</v>
      </c>
      <c r="M88" s="79">
        <v>9.9</v>
      </c>
      <c r="N88" s="94">
        <v>9.9</v>
      </c>
      <c r="O88" s="63">
        <v>2530</v>
      </c>
      <c r="P88" s="64">
        <f>Table22457891011234567891011121314151617181920212223242526272829303132333438241[[#This Row],[PEMBULATAN]]*O88</f>
        <v>25047</v>
      </c>
    </row>
    <row r="89" spans="1:16" ht="26.25" customHeight="1" x14ac:dyDescent="0.2">
      <c r="A89" s="13"/>
      <c r="B89" s="73"/>
      <c r="C89" s="71" t="s">
        <v>956</v>
      </c>
      <c r="D89" s="76" t="s">
        <v>56</v>
      </c>
      <c r="E89" s="12">
        <v>44518</v>
      </c>
      <c r="F89" s="74" t="s">
        <v>58</v>
      </c>
      <c r="G89" s="12">
        <v>44523</v>
      </c>
      <c r="H89" s="75" t="s">
        <v>845</v>
      </c>
      <c r="I89" s="15">
        <v>80</v>
      </c>
      <c r="J89" s="15">
        <v>30</v>
      </c>
      <c r="K89" s="15">
        <v>15</v>
      </c>
      <c r="L89" s="15">
        <v>1</v>
      </c>
      <c r="M89" s="79">
        <v>9</v>
      </c>
      <c r="N89" s="94">
        <v>9</v>
      </c>
      <c r="O89" s="63">
        <v>2530</v>
      </c>
      <c r="P89" s="64">
        <f>Table22457891011234567891011121314151617181920212223242526272829303132333438241[[#This Row],[PEMBULATAN]]*O89</f>
        <v>22770</v>
      </c>
    </row>
    <row r="90" spans="1:16" ht="26.25" customHeight="1" x14ac:dyDescent="0.2">
      <c r="A90" s="13"/>
      <c r="B90" s="73"/>
      <c r="C90" s="71" t="s">
        <v>957</v>
      </c>
      <c r="D90" s="76" t="s">
        <v>56</v>
      </c>
      <c r="E90" s="12">
        <v>44518</v>
      </c>
      <c r="F90" s="74" t="s">
        <v>58</v>
      </c>
      <c r="G90" s="12">
        <v>44523</v>
      </c>
      <c r="H90" s="75" t="s">
        <v>845</v>
      </c>
      <c r="I90" s="15">
        <v>43</v>
      </c>
      <c r="J90" s="15">
        <v>43</v>
      </c>
      <c r="K90" s="15">
        <v>15</v>
      </c>
      <c r="L90" s="15">
        <v>1</v>
      </c>
      <c r="M90" s="79">
        <v>6.9337499999999999</v>
      </c>
      <c r="N90" s="94">
        <v>6.9337499999999999</v>
      </c>
      <c r="O90" s="63">
        <v>2530</v>
      </c>
      <c r="P90" s="64">
        <f>Table22457891011234567891011121314151617181920212223242526272829303132333438241[[#This Row],[PEMBULATAN]]*O90</f>
        <v>17542.387500000001</v>
      </c>
    </row>
    <row r="91" spans="1:16" ht="26.25" customHeight="1" x14ac:dyDescent="0.2">
      <c r="A91" s="13"/>
      <c r="B91" s="73"/>
      <c r="C91" s="71" t="s">
        <v>958</v>
      </c>
      <c r="D91" s="76" t="s">
        <v>56</v>
      </c>
      <c r="E91" s="12">
        <v>44518</v>
      </c>
      <c r="F91" s="74" t="s">
        <v>58</v>
      </c>
      <c r="G91" s="12">
        <v>44523</v>
      </c>
      <c r="H91" s="75" t="s">
        <v>845</v>
      </c>
      <c r="I91" s="15">
        <v>40</v>
      </c>
      <c r="J91" s="15">
        <v>30</v>
      </c>
      <c r="K91" s="15">
        <v>22</v>
      </c>
      <c r="L91" s="15">
        <v>3</v>
      </c>
      <c r="M91" s="79">
        <v>6.6</v>
      </c>
      <c r="N91" s="94">
        <v>6.6</v>
      </c>
      <c r="O91" s="63">
        <v>2530</v>
      </c>
      <c r="P91" s="64">
        <f>Table22457891011234567891011121314151617181920212223242526272829303132333438241[[#This Row],[PEMBULATAN]]*O91</f>
        <v>16698</v>
      </c>
    </row>
    <row r="92" spans="1:16" ht="26.25" customHeight="1" x14ac:dyDescent="0.2">
      <c r="A92" s="13"/>
      <c r="B92" s="73"/>
      <c r="C92" s="71" t="s">
        <v>959</v>
      </c>
      <c r="D92" s="76" t="s">
        <v>56</v>
      </c>
      <c r="E92" s="12">
        <v>44518</v>
      </c>
      <c r="F92" s="74" t="s">
        <v>58</v>
      </c>
      <c r="G92" s="12">
        <v>44523</v>
      </c>
      <c r="H92" s="75" t="s">
        <v>845</v>
      </c>
      <c r="I92" s="15">
        <v>90</v>
      </c>
      <c r="J92" s="15">
        <v>62</v>
      </c>
      <c r="K92" s="15">
        <v>32</v>
      </c>
      <c r="L92" s="15">
        <v>11</v>
      </c>
      <c r="M92" s="79">
        <v>44.64</v>
      </c>
      <c r="N92" s="94">
        <v>44.64</v>
      </c>
      <c r="O92" s="63">
        <v>2530</v>
      </c>
      <c r="P92" s="64">
        <f>Table22457891011234567891011121314151617181920212223242526272829303132333438241[[#This Row],[PEMBULATAN]]*O92</f>
        <v>112939.2</v>
      </c>
    </row>
    <row r="93" spans="1:16" ht="26.25" customHeight="1" x14ac:dyDescent="0.2">
      <c r="A93" s="13"/>
      <c r="B93" s="73"/>
      <c r="C93" s="71" t="s">
        <v>960</v>
      </c>
      <c r="D93" s="76" t="s">
        <v>56</v>
      </c>
      <c r="E93" s="12">
        <v>44518</v>
      </c>
      <c r="F93" s="74" t="s">
        <v>58</v>
      </c>
      <c r="G93" s="12">
        <v>44523</v>
      </c>
      <c r="H93" s="75" t="s">
        <v>845</v>
      </c>
      <c r="I93" s="15">
        <v>60</v>
      </c>
      <c r="J93" s="15">
        <v>41</v>
      </c>
      <c r="K93" s="15">
        <v>22</v>
      </c>
      <c r="L93" s="15">
        <v>3</v>
      </c>
      <c r="M93" s="79">
        <v>13.53</v>
      </c>
      <c r="N93" s="94">
        <v>13.53</v>
      </c>
      <c r="O93" s="63">
        <v>2530</v>
      </c>
      <c r="P93" s="64">
        <f>Table22457891011234567891011121314151617181920212223242526272829303132333438241[[#This Row],[PEMBULATAN]]*O93</f>
        <v>34230.9</v>
      </c>
    </row>
    <row r="94" spans="1:16" ht="26.25" customHeight="1" x14ac:dyDescent="0.2">
      <c r="A94" s="13"/>
      <c r="B94" s="73"/>
      <c r="C94" s="71" t="s">
        <v>961</v>
      </c>
      <c r="D94" s="76" t="s">
        <v>56</v>
      </c>
      <c r="E94" s="12">
        <v>44518</v>
      </c>
      <c r="F94" s="74" t="s">
        <v>58</v>
      </c>
      <c r="G94" s="12">
        <v>44523</v>
      </c>
      <c r="H94" s="75" t="s">
        <v>845</v>
      </c>
      <c r="I94" s="15">
        <v>37</v>
      </c>
      <c r="J94" s="15">
        <v>30</v>
      </c>
      <c r="K94" s="15">
        <v>20</v>
      </c>
      <c r="L94" s="15">
        <v>10</v>
      </c>
      <c r="M94" s="79">
        <v>5.55</v>
      </c>
      <c r="N94" s="94">
        <v>10</v>
      </c>
      <c r="O94" s="63">
        <v>2530</v>
      </c>
      <c r="P94" s="64">
        <f>Table22457891011234567891011121314151617181920212223242526272829303132333438241[[#This Row],[PEMBULATAN]]*O94</f>
        <v>25300</v>
      </c>
    </row>
    <row r="95" spans="1:16" ht="26.25" customHeight="1" x14ac:dyDescent="0.2">
      <c r="A95" s="13"/>
      <c r="B95" s="73"/>
      <c r="C95" s="71" t="s">
        <v>962</v>
      </c>
      <c r="D95" s="76" t="s">
        <v>56</v>
      </c>
      <c r="E95" s="12">
        <v>44518</v>
      </c>
      <c r="F95" s="74" t="s">
        <v>58</v>
      </c>
      <c r="G95" s="12">
        <v>44523</v>
      </c>
      <c r="H95" s="75" t="s">
        <v>845</v>
      </c>
      <c r="I95" s="15">
        <v>46</v>
      </c>
      <c r="J95" s="15">
        <v>30</v>
      </c>
      <c r="K95" s="15">
        <v>42</v>
      </c>
      <c r="L95" s="15">
        <v>10</v>
      </c>
      <c r="M95" s="79">
        <v>14.49</v>
      </c>
      <c r="N95" s="94">
        <v>15</v>
      </c>
      <c r="O95" s="63">
        <v>2530</v>
      </c>
      <c r="P95" s="64">
        <f>Table22457891011234567891011121314151617181920212223242526272829303132333438241[[#This Row],[PEMBULATAN]]*O95</f>
        <v>37950</v>
      </c>
    </row>
    <row r="96" spans="1:16" ht="26.25" customHeight="1" x14ac:dyDescent="0.2">
      <c r="A96" s="13"/>
      <c r="B96" s="73"/>
      <c r="C96" s="71" t="s">
        <v>963</v>
      </c>
      <c r="D96" s="76" t="s">
        <v>56</v>
      </c>
      <c r="E96" s="12">
        <v>44518</v>
      </c>
      <c r="F96" s="74" t="s">
        <v>58</v>
      </c>
      <c r="G96" s="12">
        <v>44523</v>
      </c>
      <c r="H96" s="75" t="s">
        <v>845</v>
      </c>
      <c r="I96" s="15">
        <v>80</v>
      </c>
      <c r="J96" s="15">
        <v>40</v>
      </c>
      <c r="K96" s="15">
        <v>20</v>
      </c>
      <c r="L96" s="15">
        <v>2</v>
      </c>
      <c r="M96" s="79">
        <v>16</v>
      </c>
      <c r="N96" s="94">
        <v>16</v>
      </c>
      <c r="O96" s="63">
        <v>2530</v>
      </c>
      <c r="P96" s="64">
        <f>Table22457891011234567891011121314151617181920212223242526272829303132333438241[[#This Row],[PEMBULATAN]]*O96</f>
        <v>40480</v>
      </c>
    </row>
    <row r="97" spans="1:16" ht="26.25" customHeight="1" x14ac:dyDescent="0.2">
      <c r="A97" s="13"/>
      <c r="B97" s="73"/>
      <c r="C97" s="71" t="s">
        <v>964</v>
      </c>
      <c r="D97" s="76" t="s">
        <v>56</v>
      </c>
      <c r="E97" s="12">
        <v>44518</v>
      </c>
      <c r="F97" s="74" t="s">
        <v>58</v>
      </c>
      <c r="G97" s="12">
        <v>44523</v>
      </c>
      <c r="H97" s="75" t="s">
        <v>845</v>
      </c>
      <c r="I97" s="15">
        <v>84</v>
      </c>
      <c r="J97" s="15">
        <v>60</v>
      </c>
      <c r="K97" s="15">
        <v>8</v>
      </c>
      <c r="L97" s="15">
        <v>3</v>
      </c>
      <c r="M97" s="79">
        <v>10.08</v>
      </c>
      <c r="N97" s="94">
        <v>10.08</v>
      </c>
      <c r="O97" s="63">
        <v>2530</v>
      </c>
      <c r="P97" s="64">
        <f>Table22457891011234567891011121314151617181920212223242526272829303132333438241[[#This Row],[PEMBULATAN]]*O97</f>
        <v>25502.400000000001</v>
      </c>
    </row>
    <row r="98" spans="1:16" ht="26.25" customHeight="1" x14ac:dyDescent="0.2">
      <c r="A98" s="13"/>
      <c r="B98" s="73"/>
      <c r="C98" s="71" t="s">
        <v>965</v>
      </c>
      <c r="D98" s="76" t="s">
        <v>56</v>
      </c>
      <c r="E98" s="12">
        <v>44518</v>
      </c>
      <c r="F98" s="74" t="s">
        <v>58</v>
      </c>
      <c r="G98" s="12">
        <v>44523</v>
      </c>
      <c r="H98" s="75" t="s">
        <v>845</v>
      </c>
      <c r="I98" s="15">
        <v>80</v>
      </c>
      <c r="J98" s="15">
        <v>60</v>
      </c>
      <c r="K98" s="15">
        <v>20</v>
      </c>
      <c r="L98" s="15">
        <v>4</v>
      </c>
      <c r="M98" s="79">
        <v>24</v>
      </c>
      <c r="N98" s="94">
        <v>24</v>
      </c>
      <c r="O98" s="63">
        <v>2530</v>
      </c>
      <c r="P98" s="64">
        <f>Table22457891011234567891011121314151617181920212223242526272829303132333438241[[#This Row],[PEMBULATAN]]*O98</f>
        <v>60720</v>
      </c>
    </row>
    <row r="99" spans="1:16" ht="26.25" customHeight="1" x14ac:dyDescent="0.2">
      <c r="A99" s="13"/>
      <c r="B99" s="73"/>
      <c r="C99" s="71" t="s">
        <v>966</v>
      </c>
      <c r="D99" s="76" t="s">
        <v>56</v>
      </c>
      <c r="E99" s="12">
        <v>44518</v>
      </c>
      <c r="F99" s="74" t="s">
        <v>58</v>
      </c>
      <c r="G99" s="12">
        <v>44523</v>
      </c>
      <c r="H99" s="75" t="s">
        <v>845</v>
      </c>
      <c r="I99" s="15">
        <v>40</v>
      </c>
      <c r="J99" s="15">
        <v>30</v>
      </c>
      <c r="K99" s="15">
        <v>18</v>
      </c>
      <c r="L99" s="15">
        <v>7</v>
      </c>
      <c r="M99" s="79">
        <v>5.4</v>
      </c>
      <c r="N99" s="94">
        <v>8</v>
      </c>
      <c r="O99" s="63">
        <v>2530</v>
      </c>
      <c r="P99" s="64">
        <f>Table22457891011234567891011121314151617181920212223242526272829303132333438241[[#This Row],[PEMBULATAN]]*O99</f>
        <v>20240</v>
      </c>
    </row>
    <row r="100" spans="1:16" ht="26.25" customHeight="1" x14ac:dyDescent="0.2">
      <c r="A100" s="13"/>
      <c r="B100" s="73"/>
      <c r="C100" s="71" t="s">
        <v>967</v>
      </c>
      <c r="D100" s="76" t="s">
        <v>56</v>
      </c>
      <c r="E100" s="12">
        <v>44518</v>
      </c>
      <c r="F100" s="74" t="s">
        <v>58</v>
      </c>
      <c r="G100" s="12">
        <v>44523</v>
      </c>
      <c r="H100" s="75" t="s">
        <v>845</v>
      </c>
      <c r="I100" s="15">
        <v>140</v>
      </c>
      <c r="J100" s="15">
        <v>42</v>
      </c>
      <c r="K100" s="15">
        <v>23</v>
      </c>
      <c r="L100" s="15">
        <v>8</v>
      </c>
      <c r="M100" s="79">
        <v>33.81</v>
      </c>
      <c r="N100" s="94">
        <v>33.81</v>
      </c>
      <c r="O100" s="63">
        <v>2530</v>
      </c>
      <c r="P100" s="64">
        <f>Table22457891011234567891011121314151617181920212223242526272829303132333438241[[#This Row],[PEMBULATAN]]*O100</f>
        <v>85539.3</v>
      </c>
    </row>
    <row r="101" spans="1:16" ht="26.25" customHeight="1" x14ac:dyDescent="0.2">
      <c r="A101" s="13"/>
      <c r="B101" s="73"/>
      <c r="C101" s="71" t="s">
        <v>968</v>
      </c>
      <c r="D101" s="76" t="s">
        <v>56</v>
      </c>
      <c r="E101" s="12">
        <v>44518</v>
      </c>
      <c r="F101" s="74" t="s">
        <v>58</v>
      </c>
      <c r="G101" s="12">
        <v>44523</v>
      </c>
      <c r="H101" s="75" t="s">
        <v>845</v>
      </c>
      <c r="I101" s="15">
        <v>50</v>
      </c>
      <c r="J101" s="15">
        <v>32</v>
      </c>
      <c r="K101" s="15">
        <v>32</v>
      </c>
      <c r="L101" s="15">
        <v>1</v>
      </c>
      <c r="M101" s="79">
        <v>12.8</v>
      </c>
      <c r="N101" s="94">
        <v>12.8</v>
      </c>
      <c r="O101" s="63">
        <v>2530</v>
      </c>
      <c r="P101" s="64">
        <f>Table22457891011234567891011121314151617181920212223242526272829303132333438241[[#This Row],[PEMBULATAN]]*O101</f>
        <v>32384</v>
      </c>
    </row>
    <row r="102" spans="1:16" ht="26.25" customHeight="1" x14ac:dyDescent="0.2">
      <c r="A102" s="13"/>
      <c r="B102" s="73"/>
      <c r="C102" s="71" t="s">
        <v>969</v>
      </c>
      <c r="D102" s="76" t="s">
        <v>56</v>
      </c>
      <c r="E102" s="12">
        <v>44518</v>
      </c>
      <c r="F102" s="74" t="s">
        <v>58</v>
      </c>
      <c r="G102" s="12">
        <v>44523</v>
      </c>
      <c r="H102" s="75" t="s">
        <v>845</v>
      </c>
      <c r="I102" s="15">
        <v>50</v>
      </c>
      <c r="J102" s="15">
        <v>37</v>
      </c>
      <c r="K102" s="15">
        <v>22</v>
      </c>
      <c r="L102" s="15">
        <v>10</v>
      </c>
      <c r="M102" s="79">
        <v>10.175000000000001</v>
      </c>
      <c r="N102" s="94">
        <v>10.175000000000001</v>
      </c>
      <c r="O102" s="63">
        <v>2530</v>
      </c>
      <c r="P102" s="64">
        <f>Table22457891011234567891011121314151617181920212223242526272829303132333438241[[#This Row],[PEMBULATAN]]*O102</f>
        <v>25742.75</v>
      </c>
    </row>
    <row r="103" spans="1:16" ht="26.25" customHeight="1" x14ac:dyDescent="0.2">
      <c r="A103" s="13"/>
      <c r="B103" s="73"/>
      <c r="C103" s="71" t="s">
        <v>970</v>
      </c>
      <c r="D103" s="76" t="s">
        <v>56</v>
      </c>
      <c r="E103" s="12">
        <v>44518</v>
      </c>
      <c r="F103" s="74" t="s">
        <v>58</v>
      </c>
      <c r="G103" s="12">
        <v>44523</v>
      </c>
      <c r="H103" s="75" t="s">
        <v>845</v>
      </c>
      <c r="I103" s="15">
        <v>81</v>
      </c>
      <c r="J103" s="15">
        <v>32</v>
      </c>
      <c r="K103" s="15">
        <v>23</v>
      </c>
      <c r="L103" s="15">
        <v>27</v>
      </c>
      <c r="M103" s="79">
        <v>14.904</v>
      </c>
      <c r="N103" s="94">
        <v>27</v>
      </c>
      <c r="O103" s="63">
        <v>2530</v>
      </c>
      <c r="P103" s="64">
        <f>Table22457891011234567891011121314151617181920212223242526272829303132333438241[[#This Row],[PEMBULATAN]]*O103</f>
        <v>68310</v>
      </c>
    </row>
    <row r="104" spans="1:16" ht="26.25" customHeight="1" x14ac:dyDescent="0.2">
      <c r="A104" s="13"/>
      <c r="B104" s="73"/>
      <c r="C104" s="71" t="s">
        <v>971</v>
      </c>
      <c r="D104" s="76" t="s">
        <v>56</v>
      </c>
      <c r="E104" s="12">
        <v>44518</v>
      </c>
      <c r="F104" s="74" t="s">
        <v>58</v>
      </c>
      <c r="G104" s="12">
        <v>44523</v>
      </c>
      <c r="H104" s="75" t="s">
        <v>845</v>
      </c>
      <c r="I104" s="15">
        <v>70</v>
      </c>
      <c r="J104" s="15">
        <v>57</v>
      </c>
      <c r="K104" s="15">
        <v>36</v>
      </c>
      <c r="L104" s="15">
        <v>8</v>
      </c>
      <c r="M104" s="79">
        <v>35.909999999999997</v>
      </c>
      <c r="N104" s="94">
        <v>35.909999999999997</v>
      </c>
      <c r="O104" s="63">
        <v>2530</v>
      </c>
      <c r="P104" s="64">
        <f>Table22457891011234567891011121314151617181920212223242526272829303132333438241[[#This Row],[PEMBULATAN]]*O104</f>
        <v>90852.299999999988</v>
      </c>
    </row>
    <row r="105" spans="1:16" ht="26.25" customHeight="1" x14ac:dyDescent="0.2">
      <c r="A105" s="13"/>
      <c r="B105" s="73"/>
      <c r="C105" s="71" t="s">
        <v>972</v>
      </c>
      <c r="D105" s="76" t="s">
        <v>56</v>
      </c>
      <c r="E105" s="12">
        <v>44518</v>
      </c>
      <c r="F105" s="74" t="s">
        <v>58</v>
      </c>
      <c r="G105" s="12">
        <v>44523</v>
      </c>
      <c r="H105" s="75" t="s">
        <v>845</v>
      </c>
      <c r="I105" s="15">
        <v>60</v>
      </c>
      <c r="J105" s="15">
        <v>40</v>
      </c>
      <c r="K105" s="15">
        <v>24</v>
      </c>
      <c r="L105" s="15">
        <v>6</v>
      </c>
      <c r="M105" s="79">
        <v>14.4</v>
      </c>
      <c r="N105" s="94">
        <v>15</v>
      </c>
      <c r="O105" s="63">
        <v>2530</v>
      </c>
      <c r="P105" s="64">
        <f>Table22457891011234567891011121314151617181920212223242526272829303132333438241[[#This Row],[PEMBULATAN]]*O105</f>
        <v>37950</v>
      </c>
    </row>
    <row r="106" spans="1:16" ht="26.25" customHeight="1" x14ac:dyDescent="0.2">
      <c r="A106" s="13"/>
      <c r="B106" s="73"/>
      <c r="C106" s="71" t="s">
        <v>973</v>
      </c>
      <c r="D106" s="76" t="s">
        <v>56</v>
      </c>
      <c r="E106" s="12">
        <v>44518</v>
      </c>
      <c r="F106" s="74" t="s">
        <v>58</v>
      </c>
      <c r="G106" s="12">
        <v>44523</v>
      </c>
      <c r="H106" s="75" t="s">
        <v>845</v>
      </c>
      <c r="I106" s="15">
        <v>40</v>
      </c>
      <c r="J106" s="15">
        <v>21</v>
      </c>
      <c r="K106" s="15">
        <v>16</v>
      </c>
      <c r="L106" s="15">
        <v>1</v>
      </c>
      <c r="M106" s="79">
        <v>3.36</v>
      </c>
      <c r="N106" s="94">
        <v>4</v>
      </c>
      <c r="O106" s="63">
        <v>2530</v>
      </c>
      <c r="P106" s="64">
        <f>Table22457891011234567891011121314151617181920212223242526272829303132333438241[[#This Row],[PEMBULATAN]]*O106</f>
        <v>10120</v>
      </c>
    </row>
    <row r="107" spans="1:16" ht="26.25" customHeight="1" x14ac:dyDescent="0.2">
      <c r="A107" s="13"/>
      <c r="B107" s="73"/>
      <c r="C107" s="71" t="s">
        <v>974</v>
      </c>
      <c r="D107" s="76" t="s">
        <v>56</v>
      </c>
      <c r="E107" s="12">
        <v>44518</v>
      </c>
      <c r="F107" s="74" t="s">
        <v>58</v>
      </c>
      <c r="G107" s="12">
        <v>44523</v>
      </c>
      <c r="H107" s="75" t="s">
        <v>845</v>
      </c>
      <c r="I107" s="15">
        <v>78</v>
      </c>
      <c r="J107" s="15">
        <v>52</v>
      </c>
      <c r="K107" s="15">
        <v>28</v>
      </c>
      <c r="L107" s="15">
        <v>11</v>
      </c>
      <c r="M107" s="79">
        <v>28.391999999999999</v>
      </c>
      <c r="N107" s="94">
        <v>29</v>
      </c>
      <c r="O107" s="63">
        <v>2530</v>
      </c>
      <c r="P107" s="64">
        <f>Table22457891011234567891011121314151617181920212223242526272829303132333438241[[#This Row],[PEMBULATAN]]*O107</f>
        <v>73370</v>
      </c>
    </row>
    <row r="108" spans="1:16" ht="26.25" customHeight="1" x14ac:dyDescent="0.2">
      <c r="A108" s="13"/>
      <c r="B108" s="73"/>
      <c r="C108" s="71" t="s">
        <v>975</v>
      </c>
      <c r="D108" s="76" t="s">
        <v>56</v>
      </c>
      <c r="E108" s="12">
        <v>44518</v>
      </c>
      <c r="F108" s="74" t="s">
        <v>58</v>
      </c>
      <c r="G108" s="12">
        <v>44523</v>
      </c>
      <c r="H108" s="75" t="s">
        <v>845</v>
      </c>
      <c r="I108" s="15">
        <v>50</v>
      </c>
      <c r="J108" s="15">
        <v>30</v>
      </c>
      <c r="K108" s="15">
        <v>10</v>
      </c>
      <c r="L108" s="15">
        <v>6</v>
      </c>
      <c r="M108" s="79">
        <v>3.75</v>
      </c>
      <c r="N108" s="94">
        <v>6</v>
      </c>
      <c r="O108" s="63">
        <v>2530</v>
      </c>
      <c r="P108" s="64">
        <f>Table22457891011234567891011121314151617181920212223242526272829303132333438241[[#This Row],[PEMBULATAN]]*O108</f>
        <v>15180</v>
      </c>
    </row>
    <row r="109" spans="1:16" ht="26.25" customHeight="1" x14ac:dyDescent="0.2">
      <c r="A109" s="13"/>
      <c r="B109" s="73"/>
      <c r="C109" s="71" t="s">
        <v>976</v>
      </c>
      <c r="D109" s="76" t="s">
        <v>56</v>
      </c>
      <c r="E109" s="12">
        <v>44518</v>
      </c>
      <c r="F109" s="74" t="s">
        <v>58</v>
      </c>
      <c r="G109" s="12">
        <v>44523</v>
      </c>
      <c r="H109" s="75" t="s">
        <v>845</v>
      </c>
      <c r="I109" s="15">
        <v>56</v>
      </c>
      <c r="J109" s="15">
        <v>58</v>
      </c>
      <c r="K109" s="15">
        <v>10</v>
      </c>
      <c r="L109" s="15">
        <v>1</v>
      </c>
      <c r="M109" s="79">
        <v>8.1199999999999992</v>
      </c>
      <c r="N109" s="94">
        <v>8.1199999999999992</v>
      </c>
      <c r="O109" s="63">
        <v>2530</v>
      </c>
      <c r="P109" s="64">
        <f>Table22457891011234567891011121314151617181920212223242526272829303132333438241[[#This Row],[PEMBULATAN]]*O109</f>
        <v>20543.599999999999</v>
      </c>
    </row>
    <row r="110" spans="1:16" ht="26.25" customHeight="1" x14ac:dyDescent="0.2">
      <c r="A110" s="13"/>
      <c r="B110" s="73"/>
      <c r="C110" s="71" t="s">
        <v>977</v>
      </c>
      <c r="D110" s="76" t="s">
        <v>56</v>
      </c>
      <c r="E110" s="12">
        <v>44518</v>
      </c>
      <c r="F110" s="74" t="s">
        <v>58</v>
      </c>
      <c r="G110" s="12">
        <v>44523</v>
      </c>
      <c r="H110" s="75" t="s">
        <v>845</v>
      </c>
      <c r="I110" s="15">
        <v>74</v>
      </c>
      <c r="J110" s="15">
        <v>68</v>
      </c>
      <c r="K110" s="15">
        <v>30</v>
      </c>
      <c r="L110" s="15">
        <v>10</v>
      </c>
      <c r="M110" s="79">
        <v>37.74</v>
      </c>
      <c r="N110" s="94">
        <v>37.74</v>
      </c>
      <c r="O110" s="63">
        <v>2530</v>
      </c>
      <c r="P110" s="64">
        <f>Table22457891011234567891011121314151617181920212223242526272829303132333438241[[#This Row],[PEMBULATAN]]*O110</f>
        <v>95482.200000000012</v>
      </c>
    </row>
    <row r="111" spans="1:16" ht="26.25" customHeight="1" x14ac:dyDescent="0.2">
      <c r="A111" s="13"/>
      <c r="B111" s="73"/>
      <c r="C111" s="71" t="s">
        <v>978</v>
      </c>
      <c r="D111" s="76" t="s">
        <v>56</v>
      </c>
      <c r="E111" s="12">
        <v>44518</v>
      </c>
      <c r="F111" s="74" t="s">
        <v>58</v>
      </c>
      <c r="G111" s="12">
        <v>44523</v>
      </c>
      <c r="H111" s="75" t="s">
        <v>845</v>
      </c>
      <c r="I111" s="15">
        <v>60</v>
      </c>
      <c r="J111" s="15">
        <v>61</v>
      </c>
      <c r="K111" s="15">
        <v>32</v>
      </c>
      <c r="L111" s="15">
        <v>10</v>
      </c>
      <c r="M111" s="79">
        <v>29.28</v>
      </c>
      <c r="N111" s="94">
        <v>29.28</v>
      </c>
      <c r="O111" s="63">
        <v>2530</v>
      </c>
      <c r="P111" s="64">
        <f>Table22457891011234567891011121314151617181920212223242526272829303132333438241[[#This Row],[PEMBULATAN]]*O111</f>
        <v>74078.400000000009</v>
      </c>
    </row>
    <row r="112" spans="1:16" ht="26.25" customHeight="1" x14ac:dyDescent="0.2">
      <c r="A112" s="13"/>
      <c r="B112" s="73"/>
      <c r="C112" s="71" t="s">
        <v>979</v>
      </c>
      <c r="D112" s="76" t="s">
        <v>56</v>
      </c>
      <c r="E112" s="12">
        <v>44518</v>
      </c>
      <c r="F112" s="74" t="s">
        <v>58</v>
      </c>
      <c r="G112" s="12">
        <v>44523</v>
      </c>
      <c r="H112" s="75" t="s">
        <v>845</v>
      </c>
      <c r="I112" s="15">
        <v>40</v>
      </c>
      <c r="J112" s="15">
        <v>30</v>
      </c>
      <c r="K112" s="15">
        <v>30</v>
      </c>
      <c r="L112" s="15">
        <v>5</v>
      </c>
      <c r="M112" s="79">
        <v>9</v>
      </c>
      <c r="N112" s="94">
        <v>9</v>
      </c>
      <c r="O112" s="63">
        <v>2530</v>
      </c>
      <c r="P112" s="64">
        <f>Table22457891011234567891011121314151617181920212223242526272829303132333438241[[#This Row],[PEMBULATAN]]*O112</f>
        <v>22770</v>
      </c>
    </row>
    <row r="113" spans="1:16" ht="26.25" customHeight="1" x14ac:dyDescent="0.2">
      <c r="A113" s="13"/>
      <c r="B113" s="73"/>
      <c r="C113" s="71" t="s">
        <v>980</v>
      </c>
      <c r="D113" s="76" t="s">
        <v>56</v>
      </c>
      <c r="E113" s="12">
        <v>44518</v>
      </c>
      <c r="F113" s="74" t="s">
        <v>58</v>
      </c>
      <c r="G113" s="12">
        <v>44523</v>
      </c>
      <c r="H113" s="75" t="s">
        <v>845</v>
      </c>
      <c r="I113" s="15">
        <v>60</v>
      </c>
      <c r="J113" s="15">
        <v>30</v>
      </c>
      <c r="K113" s="15">
        <v>20</v>
      </c>
      <c r="L113" s="15">
        <v>3</v>
      </c>
      <c r="M113" s="79">
        <v>9</v>
      </c>
      <c r="N113" s="94">
        <v>9</v>
      </c>
      <c r="O113" s="63">
        <v>2530</v>
      </c>
      <c r="P113" s="64">
        <f>Table22457891011234567891011121314151617181920212223242526272829303132333438241[[#This Row],[PEMBULATAN]]*O113</f>
        <v>22770</v>
      </c>
    </row>
    <row r="114" spans="1:16" ht="26.25" customHeight="1" x14ac:dyDescent="0.2">
      <c r="A114" s="13"/>
      <c r="B114" s="73"/>
      <c r="C114" s="71" t="s">
        <v>981</v>
      </c>
      <c r="D114" s="76" t="s">
        <v>56</v>
      </c>
      <c r="E114" s="12">
        <v>44518</v>
      </c>
      <c r="F114" s="74" t="s">
        <v>58</v>
      </c>
      <c r="G114" s="12">
        <v>44523</v>
      </c>
      <c r="H114" s="75" t="s">
        <v>845</v>
      </c>
      <c r="I114" s="15">
        <v>80</v>
      </c>
      <c r="J114" s="15">
        <v>62</v>
      </c>
      <c r="K114" s="15">
        <v>3</v>
      </c>
      <c r="L114" s="15">
        <v>10</v>
      </c>
      <c r="M114" s="79">
        <v>3.72</v>
      </c>
      <c r="N114" s="94">
        <v>10</v>
      </c>
      <c r="O114" s="63">
        <v>2530</v>
      </c>
      <c r="P114" s="64">
        <f>Table22457891011234567891011121314151617181920212223242526272829303132333438241[[#This Row],[PEMBULATAN]]*O114</f>
        <v>25300</v>
      </c>
    </row>
    <row r="115" spans="1:16" ht="26.25" customHeight="1" x14ac:dyDescent="0.2">
      <c r="A115" s="13"/>
      <c r="B115" s="73"/>
      <c r="C115" s="71" t="s">
        <v>982</v>
      </c>
      <c r="D115" s="76" t="s">
        <v>56</v>
      </c>
      <c r="E115" s="12">
        <v>44518</v>
      </c>
      <c r="F115" s="74" t="s">
        <v>58</v>
      </c>
      <c r="G115" s="12">
        <v>44523</v>
      </c>
      <c r="H115" s="75" t="s">
        <v>845</v>
      </c>
      <c r="I115" s="15">
        <v>103</v>
      </c>
      <c r="J115" s="15">
        <v>50</v>
      </c>
      <c r="K115" s="15">
        <v>35</v>
      </c>
      <c r="L115" s="15">
        <v>25</v>
      </c>
      <c r="M115" s="79">
        <v>45.0625</v>
      </c>
      <c r="N115" s="94">
        <v>45.0625</v>
      </c>
      <c r="O115" s="63">
        <v>2530</v>
      </c>
      <c r="P115" s="64">
        <f>Table22457891011234567891011121314151617181920212223242526272829303132333438241[[#This Row],[PEMBULATAN]]*O115</f>
        <v>114008.125</v>
      </c>
    </row>
    <row r="116" spans="1:16" ht="26.25" customHeight="1" x14ac:dyDescent="0.2">
      <c r="A116" s="13"/>
      <c r="B116" s="73"/>
      <c r="C116" s="71" t="s">
        <v>983</v>
      </c>
      <c r="D116" s="76" t="s">
        <v>56</v>
      </c>
      <c r="E116" s="12">
        <v>44518</v>
      </c>
      <c r="F116" s="74" t="s">
        <v>58</v>
      </c>
      <c r="G116" s="12">
        <v>44523</v>
      </c>
      <c r="H116" s="75" t="s">
        <v>845</v>
      </c>
      <c r="I116" s="15">
        <v>41</v>
      </c>
      <c r="J116" s="15">
        <v>41</v>
      </c>
      <c r="K116" s="15">
        <v>41</v>
      </c>
      <c r="L116" s="15">
        <v>8</v>
      </c>
      <c r="M116" s="79">
        <v>17.230250000000002</v>
      </c>
      <c r="N116" s="94">
        <v>17.230250000000002</v>
      </c>
      <c r="O116" s="63">
        <v>2530</v>
      </c>
      <c r="P116" s="64">
        <f>Table22457891011234567891011121314151617181920212223242526272829303132333438241[[#This Row],[PEMBULATAN]]*O116</f>
        <v>43592.532500000001</v>
      </c>
    </row>
    <row r="117" spans="1:16" ht="26.25" customHeight="1" x14ac:dyDescent="0.2">
      <c r="A117" s="13"/>
      <c r="B117" s="73"/>
      <c r="C117" s="71" t="s">
        <v>984</v>
      </c>
      <c r="D117" s="76" t="s">
        <v>56</v>
      </c>
      <c r="E117" s="12">
        <v>44518</v>
      </c>
      <c r="F117" s="74" t="s">
        <v>58</v>
      </c>
      <c r="G117" s="12">
        <v>44523</v>
      </c>
      <c r="H117" s="75" t="s">
        <v>845</v>
      </c>
      <c r="I117" s="15">
        <v>80</v>
      </c>
      <c r="J117" s="15">
        <v>70</v>
      </c>
      <c r="K117" s="15">
        <v>20</v>
      </c>
      <c r="L117" s="15">
        <v>8</v>
      </c>
      <c r="M117" s="79">
        <v>28</v>
      </c>
      <c r="N117" s="94">
        <v>28</v>
      </c>
      <c r="O117" s="63">
        <v>2530</v>
      </c>
      <c r="P117" s="64">
        <f>Table22457891011234567891011121314151617181920212223242526272829303132333438241[[#This Row],[PEMBULATAN]]*O117</f>
        <v>70840</v>
      </c>
    </row>
    <row r="118" spans="1:16" ht="26.25" customHeight="1" x14ac:dyDescent="0.2">
      <c r="A118" s="13"/>
      <c r="B118" s="73"/>
      <c r="C118" s="71" t="s">
        <v>985</v>
      </c>
      <c r="D118" s="76" t="s">
        <v>56</v>
      </c>
      <c r="E118" s="12">
        <v>44518</v>
      </c>
      <c r="F118" s="74" t="s">
        <v>58</v>
      </c>
      <c r="G118" s="12">
        <v>44523</v>
      </c>
      <c r="H118" s="75" t="s">
        <v>845</v>
      </c>
      <c r="I118" s="15">
        <v>105</v>
      </c>
      <c r="J118" s="15">
        <v>80</v>
      </c>
      <c r="K118" s="15">
        <v>40</v>
      </c>
      <c r="L118" s="15">
        <v>41</v>
      </c>
      <c r="M118" s="79">
        <v>84</v>
      </c>
      <c r="N118" s="94">
        <v>84</v>
      </c>
      <c r="O118" s="63">
        <v>2530</v>
      </c>
      <c r="P118" s="64">
        <f>Table22457891011234567891011121314151617181920212223242526272829303132333438241[[#This Row],[PEMBULATAN]]*O118</f>
        <v>212520</v>
      </c>
    </row>
    <row r="119" spans="1:16" ht="26.25" customHeight="1" x14ac:dyDescent="0.2">
      <c r="A119" s="13"/>
      <c r="B119" s="73"/>
      <c r="C119" s="71" t="s">
        <v>986</v>
      </c>
      <c r="D119" s="76" t="s">
        <v>56</v>
      </c>
      <c r="E119" s="12">
        <v>44518</v>
      </c>
      <c r="F119" s="74" t="s">
        <v>58</v>
      </c>
      <c r="G119" s="12">
        <v>44523</v>
      </c>
      <c r="H119" s="75" t="s">
        <v>845</v>
      </c>
      <c r="I119" s="15">
        <v>97</v>
      </c>
      <c r="J119" s="15">
        <v>72</v>
      </c>
      <c r="K119" s="15">
        <v>42</v>
      </c>
      <c r="L119" s="15">
        <v>22</v>
      </c>
      <c r="M119" s="79">
        <v>73.331999999999994</v>
      </c>
      <c r="N119" s="94">
        <v>74</v>
      </c>
      <c r="O119" s="63">
        <v>2530</v>
      </c>
      <c r="P119" s="64">
        <f>Table22457891011234567891011121314151617181920212223242526272829303132333438241[[#This Row],[PEMBULATAN]]*O119</f>
        <v>187220</v>
      </c>
    </row>
    <row r="120" spans="1:16" ht="26.25" customHeight="1" x14ac:dyDescent="0.2">
      <c r="A120" s="13"/>
      <c r="B120" s="73"/>
      <c r="C120" s="71" t="s">
        <v>987</v>
      </c>
      <c r="D120" s="76" t="s">
        <v>56</v>
      </c>
      <c r="E120" s="12">
        <v>44518</v>
      </c>
      <c r="F120" s="74" t="s">
        <v>58</v>
      </c>
      <c r="G120" s="12">
        <v>44523</v>
      </c>
      <c r="H120" s="75" t="s">
        <v>845</v>
      </c>
      <c r="I120" s="15">
        <v>56</v>
      </c>
      <c r="J120" s="15">
        <v>60</v>
      </c>
      <c r="K120" s="15">
        <v>26</v>
      </c>
      <c r="L120" s="15">
        <v>7</v>
      </c>
      <c r="M120" s="79">
        <v>21.84</v>
      </c>
      <c r="N120" s="94">
        <v>21.84</v>
      </c>
      <c r="O120" s="63">
        <v>2530</v>
      </c>
      <c r="P120" s="64">
        <f>Table22457891011234567891011121314151617181920212223242526272829303132333438241[[#This Row],[PEMBULATAN]]*O120</f>
        <v>55255.199999999997</v>
      </c>
    </row>
    <row r="121" spans="1:16" ht="26.25" customHeight="1" x14ac:dyDescent="0.2">
      <c r="A121" s="13"/>
      <c r="B121" s="73"/>
      <c r="C121" s="71" t="s">
        <v>988</v>
      </c>
      <c r="D121" s="76" t="s">
        <v>56</v>
      </c>
      <c r="E121" s="12">
        <v>44518</v>
      </c>
      <c r="F121" s="74" t="s">
        <v>58</v>
      </c>
      <c r="G121" s="12">
        <v>44523</v>
      </c>
      <c r="H121" s="75" t="s">
        <v>845</v>
      </c>
      <c r="I121" s="15">
        <v>93</v>
      </c>
      <c r="J121" s="15">
        <v>62</v>
      </c>
      <c r="K121" s="15">
        <v>30</v>
      </c>
      <c r="L121" s="15">
        <v>20</v>
      </c>
      <c r="M121" s="79">
        <v>43.244999999999997</v>
      </c>
      <c r="N121" s="94">
        <v>43.244999999999997</v>
      </c>
      <c r="O121" s="63">
        <v>2530</v>
      </c>
      <c r="P121" s="64">
        <f>Table22457891011234567891011121314151617181920212223242526272829303132333438241[[#This Row],[PEMBULATAN]]*O121</f>
        <v>109409.84999999999</v>
      </c>
    </row>
    <row r="122" spans="1:16" ht="26.25" customHeight="1" x14ac:dyDescent="0.2">
      <c r="A122" s="13"/>
      <c r="B122" s="73"/>
      <c r="C122" s="71" t="s">
        <v>989</v>
      </c>
      <c r="D122" s="76" t="s">
        <v>56</v>
      </c>
      <c r="E122" s="12">
        <v>44518</v>
      </c>
      <c r="F122" s="74" t="s">
        <v>58</v>
      </c>
      <c r="G122" s="12">
        <v>44523</v>
      </c>
      <c r="H122" s="75" t="s">
        <v>845</v>
      </c>
      <c r="I122" s="15">
        <v>66</v>
      </c>
      <c r="J122" s="15">
        <v>47</v>
      </c>
      <c r="K122" s="15">
        <v>10</v>
      </c>
      <c r="L122" s="15">
        <v>3</v>
      </c>
      <c r="M122" s="79">
        <v>7.7549999999999999</v>
      </c>
      <c r="N122" s="94">
        <v>7.7549999999999999</v>
      </c>
      <c r="O122" s="63">
        <v>2530</v>
      </c>
      <c r="P122" s="64">
        <f>Table22457891011234567891011121314151617181920212223242526272829303132333438241[[#This Row],[PEMBULATAN]]*O122</f>
        <v>19620.150000000001</v>
      </c>
    </row>
    <row r="123" spans="1:16" ht="26.25" customHeight="1" x14ac:dyDescent="0.2">
      <c r="A123" s="13"/>
      <c r="B123" s="73"/>
      <c r="C123" s="71" t="s">
        <v>990</v>
      </c>
      <c r="D123" s="76" t="s">
        <v>56</v>
      </c>
      <c r="E123" s="12">
        <v>44518</v>
      </c>
      <c r="F123" s="74" t="s">
        <v>58</v>
      </c>
      <c r="G123" s="12">
        <v>44523</v>
      </c>
      <c r="H123" s="75" t="s">
        <v>845</v>
      </c>
      <c r="I123" s="15">
        <v>77</v>
      </c>
      <c r="J123" s="15">
        <v>62</v>
      </c>
      <c r="K123" s="15">
        <v>20</v>
      </c>
      <c r="L123" s="15">
        <v>5</v>
      </c>
      <c r="M123" s="79">
        <v>23.87</v>
      </c>
      <c r="N123" s="94">
        <v>23.87</v>
      </c>
      <c r="O123" s="63">
        <v>2530</v>
      </c>
      <c r="P123" s="64">
        <f>Table22457891011234567891011121314151617181920212223242526272829303132333438241[[#This Row],[PEMBULATAN]]*O123</f>
        <v>60391.100000000006</v>
      </c>
    </row>
    <row r="124" spans="1:16" ht="26.25" customHeight="1" x14ac:dyDescent="0.2">
      <c r="A124" s="13"/>
      <c r="B124" s="73"/>
      <c r="C124" s="71" t="s">
        <v>991</v>
      </c>
      <c r="D124" s="76" t="s">
        <v>56</v>
      </c>
      <c r="E124" s="12">
        <v>44518</v>
      </c>
      <c r="F124" s="74" t="s">
        <v>58</v>
      </c>
      <c r="G124" s="12">
        <v>44523</v>
      </c>
      <c r="H124" s="75" t="s">
        <v>845</v>
      </c>
      <c r="I124" s="15">
        <v>41</v>
      </c>
      <c r="J124" s="15">
        <v>30</v>
      </c>
      <c r="K124" s="15">
        <v>24</v>
      </c>
      <c r="L124" s="15">
        <v>10</v>
      </c>
      <c r="M124" s="79">
        <v>7.38</v>
      </c>
      <c r="N124" s="94">
        <v>11</v>
      </c>
      <c r="O124" s="63">
        <v>2530</v>
      </c>
      <c r="P124" s="64">
        <f>Table22457891011234567891011121314151617181920212223242526272829303132333438241[[#This Row],[PEMBULATAN]]*O124</f>
        <v>27830</v>
      </c>
    </row>
    <row r="125" spans="1:16" ht="26.25" customHeight="1" x14ac:dyDescent="0.2">
      <c r="A125" s="13"/>
      <c r="B125" s="73"/>
      <c r="C125" s="71" t="s">
        <v>992</v>
      </c>
      <c r="D125" s="76" t="s">
        <v>56</v>
      </c>
      <c r="E125" s="12">
        <v>44518</v>
      </c>
      <c r="F125" s="74" t="s">
        <v>58</v>
      </c>
      <c r="G125" s="12">
        <v>44523</v>
      </c>
      <c r="H125" s="75" t="s">
        <v>845</v>
      </c>
      <c r="I125" s="15">
        <v>80</v>
      </c>
      <c r="J125" s="15">
        <v>50</v>
      </c>
      <c r="K125" s="15">
        <v>33</v>
      </c>
      <c r="L125" s="15">
        <v>16</v>
      </c>
      <c r="M125" s="79">
        <v>33</v>
      </c>
      <c r="N125" s="94">
        <v>33</v>
      </c>
      <c r="O125" s="63">
        <v>2530</v>
      </c>
      <c r="P125" s="64">
        <f>Table22457891011234567891011121314151617181920212223242526272829303132333438241[[#This Row],[PEMBULATAN]]*O125</f>
        <v>83490</v>
      </c>
    </row>
    <row r="126" spans="1:16" ht="26.25" customHeight="1" x14ac:dyDescent="0.2">
      <c r="A126" s="13"/>
      <c r="B126" s="73"/>
      <c r="C126" s="71" t="s">
        <v>993</v>
      </c>
      <c r="D126" s="76" t="s">
        <v>56</v>
      </c>
      <c r="E126" s="12">
        <v>44518</v>
      </c>
      <c r="F126" s="74" t="s">
        <v>58</v>
      </c>
      <c r="G126" s="12">
        <v>44523</v>
      </c>
      <c r="H126" s="75" t="s">
        <v>845</v>
      </c>
      <c r="I126" s="15">
        <v>46</v>
      </c>
      <c r="J126" s="15">
        <v>37</v>
      </c>
      <c r="K126" s="15">
        <v>32</v>
      </c>
      <c r="L126" s="15">
        <v>4</v>
      </c>
      <c r="M126" s="79">
        <v>13.616</v>
      </c>
      <c r="N126" s="94">
        <v>13.616</v>
      </c>
      <c r="O126" s="63">
        <v>2530</v>
      </c>
      <c r="P126" s="64">
        <f>Table22457891011234567891011121314151617181920212223242526272829303132333438241[[#This Row],[PEMBULATAN]]*O126</f>
        <v>34448.479999999996</v>
      </c>
    </row>
    <row r="127" spans="1:16" ht="26.25" customHeight="1" x14ac:dyDescent="0.2">
      <c r="A127" s="13"/>
      <c r="B127" s="73"/>
      <c r="C127" s="71" t="s">
        <v>994</v>
      </c>
      <c r="D127" s="76" t="s">
        <v>56</v>
      </c>
      <c r="E127" s="12">
        <v>44518</v>
      </c>
      <c r="F127" s="74" t="s">
        <v>58</v>
      </c>
      <c r="G127" s="12">
        <v>44523</v>
      </c>
      <c r="H127" s="75" t="s">
        <v>845</v>
      </c>
      <c r="I127" s="15">
        <v>39</v>
      </c>
      <c r="J127" s="15">
        <v>27</v>
      </c>
      <c r="K127" s="15">
        <v>22</v>
      </c>
      <c r="L127" s="15">
        <v>4</v>
      </c>
      <c r="M127" s="79">
        <v>5.7915000000000001</v>
      </c>
      <c r="N127" s="94">
        <v>5.7915000000000001</v>
      </c>
      <c r="O127" s="63">
        <v>2530</v>
      </c>
      <c r="P127" s="64">
        <f>Table22457891011234567891011121314151617181920212223242526272829303132333438241[[#This Row],[PEMBULATAN]]*O127</f>
        <v>14652.495000000001</v>
      </c>
    </row>
    <row r="128" spans="1:16" ht="26.25" customHeight="1" x14ac:dyDescent="0.2">
      <c r="A128" s="13"/>
      <c r="B128" s="73"/>
      <c r="C128" s="71" t="s">
        <v>995</v>
      </c>
      <c r="D128" s="76" t="s">
        <v>56</v>
      </c>
      <c r="E128" s="12">
        <v>44518</v>
      </c>
      <c r="F128" s="74" t="s">
        <v>58</v>
      </c>
      <c r="G128" s="12">
        <v>44523</v>
      </c>
      <c r="H128" s="75" t="s">
        <v>845</v>
      </c>
      <c r="I128" s="15">
        <v>82</v>
      </c>
      <c r="J128" s="15">
        <v>65</v>
      </c>
      <c r="K128" s="15">
        <v>25</v>
      </c>
      <c r="L128" s="15">
        <v>14</v>
      </c>
      <c r="M128" s="79">
        <v>33.3125</v>
      </c>
      <c r="N128" s="94">
        <v>34</v>
      </c>
      <c r="O128" s="63">
        <v>2530</v>
      </c>
      <c r="P128" s="64">
        <f>Table22457891011234567891011121314151617181920212223242526272829303132333438241[[#This Row],[PEMBULATAN]]*O128</f>
        <v>86020</v>
      </c>
    </row>
    <row r="129" spans="1:16" ht="26.25" customHeight="1" x14ac:dyDescent="0.2">
      <c r="A129" s="13"/>
      <c r="B129" s="73"/>
      <c r="C129" s="71" t="s">
        <v>996</v>
      </c>
      <c r="D129" s="76" t="s">
        <v>56</v>
      </c>
      <c r="E129" s="12">
        <v>44518</v>
      </c>
      <c r="F129" s="74" t="s">
        <v>58</v>
      </c>
      <c r="G129" s="12">
        <v>44523</v>
      </c>
      <c r="H129" s="75" t="s">
        <v>845</v>
      </c>
      <c r="I129" s="15">
        <v>57</v>
      </c>
      <c r="J129" s="15">
        <v>37</v>
      </c>
      <c r="K129" s="15">
        <v>20</v>
      </c>
      <c r="L129" s="15">
        <v>3</v>
      </c>
      <c r="M129" s="79">
        <v>10.545</v>
      </c>
      <c r="N129" s="94">
        <v>10.545</v>
      </c>
      <c r="O129" s="63">
        <v>2530</v>
      </c>
      <c r="P129" s="64">
        <f>Table22457891011234567891011121314151617181920212223242526272829303132333438241[[#This Row],[PEMBULATAN]]*O129</f>
        <v>26678.85</v>
      </c>
    </row>
    <row r="130" spans="1:16" ht="26.25" customHeight="1" x14ac:dyDescent="0.2">
      <c r="A130" s="13"/>
      <c r="B130" s="73"/>
      <c r="C130" s="71" t="s">
        <v>997</v>
      </c>
      <c r="D130" s="76" t="s">
        <v>56</v>
      </c>
      <c r="E130" s="12">
        <v>44518</v>
      </c>
      <c r="F130" s="74" t="s">
        <v>58</v>
      </c>
      <c r="G130" s="12">
        <v>44523</v>
      </c>
      <c r="H130" s="75" t="s">
        <v>845</v>
      </c>
      <c r="I130" s="15">
        <v>88</v>
      </c>
      <c r="J130" s="15">
        <v>42</v>
      </c>
      <c r="K130" s="15">
        <v>32</v>
      </c>
      <c r="L130" s="15">
        <v>23</v>
      </c>
      <c r="M130" s="79">
        <v>29.568000000000001</v>
      </c>
      <c r="N130" s="94">
        <v>29.568000000000001</v>
      </c>
      <c r="O130" s="63">
        <v>2530</v>
      </c>
      <c r="P130" s="64">
        <f>Table22457891011234567891011121314151617181920212223242526272829303132333438241[[#This Row],[PEMBULATAN]]*O130</f>
        <v>74807.040000000008</v>
      </c>
    </row>
    <row r="131" spans="1:16" ht="26.25" customHeight="1" x14ac:dyDescent="0.2">
      <c r="A131" s="13"/>
      <c r="B131" s="73"/>
      <c r="C131" s="71" t="s">
        <v>998</v>
      </c>
      <c r="D131" s="76" t="s">
        <v>56</v>
      </c>
      <c r="E131" s="12">
        <v>44518</v>
      </c>
      <c r="F131" s="74" t="s">
        <v>58</v>
      </c>
      <c r="G131" s="12">
        <v>44523</v>
      </c>
      <c r="H131" s="75" t="s">
        <v>845</v>
      </c>
      <c r="I131" s="15">
        <v>92</v>
      </c>
      <c r="J131" s="15">
        <v>50</v>
      </c>
      <c r="K131" s="15">
        <v>25</v>
      </c>
      <c r="L131" s="15">
        <v>25</v>
      </c>
      <c r="M131" s="79">
        <v>28.75</v>
      </c>
      <c r="N131" s="94">
        <v>28.75</v>
      </c>
      <c r="O131" s="63">
        <v>2530</v>
      </c>
      <c r="P131" s="64">
        <f>Table22457891011234567891011121314151617181920212223242526272829303132333438241[[#This Row],[PEMBULATAN]]*O131</f>
        <v>72737.5</v>
      </c>
    </row>
    <row r="132" spans="1:16" ht="26.25" customHeight="1" x14ac:dyDescent="0.2">
      <c r="A132" s="13"/>
      <c r="B132" s="73"/>
      <c r="C132" s="71" t="s">
        <v>999</v>
      </c>
      <c r="D132" s="76" t="s">
        <v>56</v>
      </c>
      <c r="E132" s="12">
        <v>44518</v>
      </c>
      <c r="F132" s="74" t="s">
        <v>58</v>
      </c>
      <c r="G132" s="12">
        <v>44523</v>
      </c>
      <c r="H132" s="75" t="s">
        <v>845</v>
      </c>
      <c r="I132" s="15">
        <v>80</v>
      </c>
      <c r="J132" s="15">
        <v>50</v>
      </c>
      <c r="K132" s="15">
        <v>30</v>
      </c>
      <c r="L132" s="15">
        <v>10</v>
      </c>
      <c r="M132" s="79">
        <v>30</v>
      </c>
      <c r="N132" s="94">
        <v>30</v>
      </c>
      <c r="O132" s="63">
        <v>2530</v>
      </c>
      <c r="P132" s="64">
        <f>Table22457891011234567891011121314151617181920212223242526272829303132333438241[[#This Row],[PEMBULATAN]]*O132</f>
        <v>75900</v>
      </c>
    </row>
    <row r="133" spans="1:16" ht="26.25" customHeight="1" x14ac:dyDescent="0.2">
      <c r="A133" s="13"/>
      <c r="B133" s="73"/>
      <c r="C133" s="71" t="s">
        <v>1000</v>
      </c>
      <c r="D133" s="76" t="s">
        <v>56</v>
      </c>
      <c r="E133" s="12">
        <v>44518</v>
      </c>
      <c r="F133" s="74" t="s">
        <v>58</v>
      </c>
      <c r="G133" s="12">
        <v>44523</v>
      </c>
      <c r="H133" s="75" t="s">
        <v>845</v>
      </c>
      <c r="I133" s="15">
        <v>85</v>
      </c>
      <c r="J133" s="15">
        <v>60</v>
      </c>
      <c r="K133" s="15">
        <v>30</v>
      </c>
      <c r="L133" s="15">
        <v>15</v>
      </c>
      <c r="M133" s="79">
        <v>38.25</v>
      </c>
      <c r="N133" s="94">
        <v>38.25</v>
      </c>
      <c r="O133" s="63">
        <v>2530</v>
      </c>
      <c r="P133" s="64">
        <f>Table22457891011234567891011121314151617181920212223242526272829303132333438241[[#This Row],[PEMBULATAN]]*O133</f>
        <v>96772.5</v>
      </c>
    </row>
    <row r="134" spans="1:16" ht="26.25" customHeight="1" x14ac:dyDescent="0.2">
      <c r="A134" s="13"/>
      <c r="B134" s="73"/>
      <c r="C134" s="71" t="s">
        <v>1001</v>
      </c>
      <c r="D134" s="76" t="s">
        <v>56</v>
      </c>
      <c r="E134" s="12">
        <v>44518</v>
      </c>
      <c r="F134" s="74" t="s">
        <v>58</v>
      </c>
      <c r="G134" s="12">
        <v>44523</v>
      </c>
      <c r="H134" s="75" t="s">
        <v>845</v>
      </c>
      <c r="I134" s="15">
        <v>82</v>
      </c>
      <c r="J134" s="15">
        <v>64</v>
      </c>
      <c r="K134" s="15">
        <v>37</v>
      </c>
      <c r="L134" s="15">
        <v>19</v>
      </c>
      <c r="M134" s="79">
        <v>48.543999999999997</v>
      </c>
      <c r="N134" s="94">
        <v>48.543999999999997</v>
      </c>
      <c r="O134" s="63">
        <v>2530</v>
      </c>
      <c r="P134" s="64">
        <f>Table22457891011234567891011121314151617181920212223242526272829303132333438241[[#This Row],[PEMBULATAN]]*O134</f>
        <v>122816.31999999999</v>
      </c>
    </row>
    <row r="135" spans="1:16" ht="26.25" customHeight="1" x14ac:dyDescent="0.2">
      <c r="A135" s="13"/>
      <c r="B135" s="73"/>
      <c r="C135" s="71" t="s">
        <v>1002</v>
      </c>
      <c r="D135" s="76" t="s">
        <v>56</v>
      </c>
      <c r="E135" s="12">
        <v>44518</v>
      </c>
      <c r="F135" s="74" t="s">
        <v>58</v>
      </c>
      <c r="G135" s="12">
        <v>44523</v>
      </c>
      <c r="H135" s="75" t="s">
        <v>845</v>
      </c>
      <c r="I135" s="15">
        <v>90</v>
      </c>
      <c r="J135" s="15">
        <v>57</v>
      </c>
      <c r="K135" s="15">
        <v>22</v>
      </c>
      <c r="L135" s="15">
        <v>8</v>
      </c>
      <c r="M135" s="79">
        <v>28.215</v>
      </c>
      <c r="N135" s="94">
        <v>28.215</v>
      </c>
      <c r="O135" s="63">
        <v>2530</v>
      </c>
      <c r="P135" s="64">
        <f>Table22457891011234567891011121314151617181920212223242526272829303132333438241[[#This Row],[PEMBULATAN]]*O135</f>
        <v>71383.95</v>
      </c>
    </row>
    <row r="136" spans="1:16" ht="26.25" customHeight="1" x14ac:dyDescent="0.2">
      <c r="A136" s="13"/>
      <c r="B136" s="73"/>
      <c r="C136" s="71" t="s">
        <v>1003</v>
      </c>
      <c r="D136" s="76" t="s">
        <v>56</v>
      </c>
      <c r="E136" s="12">
        <v>44518</v>
      </c>
      <c r="F136" s="74" t="s">
        <v>58</v>
      </c>
      <c r="G136" s="12">
        <v>44523</v>
      </c>
      <c r="H136" s="75" t="s">
        <v>845</v>
      </c>
      <c r="I136" s="15">
        <v>93</v>
      </c>
      <c r="J136" s="15">
        <v>63</v>
      </c>
      <c r="K136" s="15">
        <v>10</v>
      </c>
      <c r="L136" s="15">
        <v>6</v>
      </c>
      <c r="M136" s="79">
        <v>14.647500000000001</v>
      </c>
      <c r="N136" s="94">
        <v>14.647500000000001</v>
      </c>
      <c r="O136" s="63">
        <v>2530</v>
      </c>
      <c r="P136" s="64">
        <f>Table22457891011234567891011121314151617181920212223242526272829303132333438241[[#This Row],[PEMBULATAN]]*O136</f>
        <v>37058.175000000003</v>
      </c>
    </row>
    <row r="137" spans="1:16" ht="26.25" customHeight="1" x14ac:dyDescent="0.2">
      <c r="A137" s="13"/>
      <c r="B137" s="73"/>
      <c r="C137" s="71" t="s">
        <v>1004</v>
      </c>
      <c r="D137" s="76" t="s">
        <v>56</v>
      </c>
      <c r="E137" s="12">
        <v>44518</v>
      </c>
      <c r="F137" s="74" t="s">
        <v>58</v>
      </c>
      <c r="G137" s="12">
        <v>44523</v>
      </c>
      <c r="H137" s="75" t="s">
        <v>845</v>
      </c>
      <c r="I137" s="15">
        <v>80</v>
      </c>
      <c r="J137" s="15">
        <v>70</v>
      </c>
      <c r="K137" s="15">
        <v>10</v>
      </c>
      <c r="L137" s="15">
        <v>8</v>
      </c>
      <c r="M137" s="79">
        <v>14</v>
      </c>
      <c r="N137" s="94">
        <v>14</v>
      </c>
      <c r="O137" s="63">
        <v>2530</v>
      </c>
      <c r="P137" s="64">
        <f>Table22457891011234567891011121314151617181920212223242526272829303132333438241[[#This Row],[PEMBULATAN]]*O137</f>
        <v>35420</v>
      </c>
    </row>
    <row r="138" spans="1:16" ht="26.25" customHeight="1" x14ac:dyDescent="0.2">
      <c r="A138" s="13"/>
      <c r="B138" s="73"/>
      <c r="C138" s="71" t="s">
        <v>1005</v>
      </c>
      <c r="D138" s="76" t="s">
        <v>56</v>
      </c>
      <c r="E138" s="12">
        <v>44518</v>
      </c>
      <c r="F138" s="74" t="s">
        <v>58</v>
      </c>
      <c r="G138" s="12">
        <v>44523</v>
      </c>
      <c r="H138" s="75" t="s">
        <v>845</v>
      </c>
      <c r="I138" s="15">
        <v>89</v>
      </c>
      <c r="J138" s="15">
        <v>70</v>
      </c>
      <c r="K138" s="15">
        <v>20</v>
      </c>
      <c r="L138" s="15">
        <v>13</v>
      </c>
      <c r="M138" s="79">
        <v>31.15</v>
      </c>
      <c r="N138" s="94">
        <v>31.15</v>
      </c>
      <c r="O138" s="63">
        <v>2530</v>
      </c>
      <c r="P138" s="64">
        <f>Table22457891011234567891011121314151617181920212223242526272829303132333438241[[#This Row],[PEMBULATAN]]*O138</f>
        <v>78809.5</v>
      </c>
    </row>
    <row r="139" spans="1:16" ht="26.25" customHeight="1" x14ac:dyDescent="0.2">
      <c r="A139" s="13"/>
      <c r="B139" s="73"/>
      <c r="C139" s="71" t="s">
        <v>1006</v>
      </c>
      <c r="D139" s="76" t="s">
        <v>56</v>
      </c>
      <c r="E139" s="12">
        <v>44518</v>
      </c>
      <c r="F139" s="74" t="s">
        <v>58</v>
      </c>
      <c r="G139" s="12">
        <v>44523</v>
      </c>
      <c r="H139" s="75" t="s">
        <v>845</v>
      </c>
      <c r="I139" s="15">
        <v>38</v>
      </c>
      <c r="J139" s="15">
        <v>32</v>
      </c>
      <c r="K139" s="15">
        <v>37</v>
      </c>
      <c r="L139" s="15">
        <v>10</v>
      </c>
      <c r="M139" s="79">
        <v>11.247999999999999</v>
      </c>
      <c r="N139" s="94">
        <v>11.247999999999999</v>
      </c>
      <c r="O139" s="63">
        <v>2530</v>
      </c>
      <c r="P139" s="64">
        <f>Table22457891011234567891011121314151617181920212223242526272829303132333438241[[#This Row],[PEMBULATAN]]*O139</f>
        <v>28457.439999999999</v>
      </c>
    </row>
    <row r="140" spans="1:16" ht="26.25" customHeight="1" x14ac:dyDescent="0.2">
      <c r="A140" s="13"/>
      <c r="B140" s="73"/>
      <c r="C140" s="71" t="s">
        <v>1007</v>
      </c>
      <c r="D140" s="76" t="s">
        <v>56</v>
      </c>
      <c r="E140" s="12">
        <v>44518</v>
      </c>
      <c r="F140" s="74" t="s">
        <v>58</v>
      </c>
      <c r="G140" s="12">
        <v>44523</v>
      </c>
      <c r="H140" s="75" t="s">
        <v>845</v>
      </c>
      <c r="I140" s="15">
        <v>82</v>
      </c>
      <c r="J140" s="15">
        <v>62</v>
      </c>
      <c r="K140" s="15">
        <v>20</v>
      </c>
      <c r="L140" s="15">
        <v>10</v>
      </c>
      <c r="M140" s="79">
        <v>25.42</v>
      </c>
      <c r="N140" s="94">
        <v>26</v>
      </c>
      <c r="O140" s="63">
        <v>2530</v>
      </c>
      <c r="P140" s="64">
        <f>Table22457891011234567891011121314151617181920212223242526272829303132333438241[[#This Row],[PEMBULATAN]]*O140</f>
        <v>65780</v>
      </c>
    </row>
    <row r="141" spans="1:16" ht="26.25" customHeight="1" x14ac:dyDescent="0.2">
      <c r="A141" s="13"/>
      <c r="B141" s="73"/>
      <c r="C141" s="71" t="s">
        <v>1008</v>
      </c>
      <c r="D141" s="76" t="s">
        <v>56</v>
      </c>
      <c r="E141" s="12">
        <v>44518</v>
      </c>
      <c r="F141" s="74" t="s">
        <v>58</v>
      </c>
      <c r="G141" s="12">
        <v>44523</v>
      </c>
      <c r="H141" s="75" t="s">
        <v>845</v>
      </c>
      <c r="I141" s="15">
        <v>42</v>
      </c>
      <c r="J141" s="15">
        <v>35</v>
      </c>
      <c r="K141" s="15">
        <v>40</v>
      </c>
      <c r="L141" s="15">
        <v>12</v>
      </c>
      <c r="M141" s="79">
        <v>14.7</v>
      </c>
      <c r="N141" s="94">
        <v>14.7</v>
      </c>
      <c r="O141" s="63">
        <v>2530</v>
      </c>
      <c r="P141" s="64">
        <f>Table22457891011234567891011121314151617181920212223242526272829303132333438241[[#This Row],[PEMBULATAN]]*O141</f>
        <v>37191</v>
      </c>
    </row>
    <row r="142" spans="1:16" ht="26.25" customHeight="1" x14ac:dyDescent="0.2">
      <c r="A142" s="13"/>
      <c r="B142" s="73"/>
      <c r="C142" s="71" t="s">
        <v>1009</v>
      </c>
      <c r="D142" s="76" t="s">
        <v>56</v>
      </c>
      <c r="E142" s="12">
        <v>44518</v>
      </c>
      <c r="F142" s="74" t="s">
        <v>58</v>
      </c>
      <c r="G142" s="12">
        <v>44523</v>
      </c>
      <c r="H142" s="75" t="s">
        <v>845</v>
      </c>
      <c r="I142" s="15">
        <v>44</v>
      </c>
      <c r="J142" s="15">
        <v>40</v>
      </c>
      <c r="K142" s="15">
        <v>5</v>
      </c>
      <c r="L142" s="15">
        <v>1</v>
      </c>
      <c r="M142" s="79">
        <v>2.2000000000000002</v>
      </c>
      <c r="N142" s="94">
        <v>2.2000000000000002</v>
      </c>
      <c r="O142" s="63">
        <v>2530</v>
      </c>
      <c r="P142" s="64">
        <f>Table22457891011234567891011121314151617181920212223242526272829303132333438241[[#This Row],[PEMBULATAN]]*O142</f>
        <v>5566</v>
      </c>
    </row>
    <row r="143" spans="1:16" ht="26.25" customHeight="1" x14ac:dyDescent="0.2">
      <c r="A143" s="13"/>
      <c r="B143" s="73"/>
      <c r="C143" s="71" t="s">
        <v>1010</v>
      </c>
      <c r="D143" s="76" t="s">
        <v>56</v>
      </c>
      <c r="E143" s="12">
        <v>44518</v>
      </c>
      <c r="F143" s="74" t="s">
        <v>58</v>
      </c>
      <c r="G143" s="12">
        <v>44523</v>
      </c>
      <c r="H143" s="75" t="s">
        <v>845</v>
      </c>
      <c r="I143" s="15">
        <v>110</v>
      </c>
      <c r="J143" s="15">
        <v>65</v>
      </c>
      <c r="K143" s="15">
        <v>27</v>
      </c>
      <c r="L143" s="15">
        <v>28</v>
      </c>
      <c r="M143" s="79">
        <v>48.262500000000003</v>
      </c>
      <c r="N143" s="94">
        <v>48.262500000000003</v>
      </c>
      <c r="O143" s="63">
        <v>2530</v>
      </c>
      <c r="P143" s="64">
        <f>Table22457891011234567891011121314151617181920212223242526272829303132333438241[[#This Row],[PEMBULATAN]]*O143</f>
        <v>122104.125</v>
      </c>
    </row>
    <row r="144" spans="1:16" ht="26.25" customHeight="1" x14ac:dyDescent="0.2">
      <c r="A144" s="13"/>
      <c r="B144" s="73"/>
      <c r="C144" s="71" t="s">
        <v>1011</v>
      </c>
      <c r="D144" s="76" t="s">
        <v>56</v>
      </c>
      <c r="E144" s="12">
        <v>44518</v>
      </c>
      <c r="F144" s="74" t="s">
        <v>58</v>
      </c>
      <c r="G144" s="12">
        <v>44523</v>
      </c>
      <c r="H144" s="75" t="s">
        <v>845</v>
      </c>
      <c r="I144" s="15">
        <v>92</v>
      </c>
      <c r="J144" s="15">
        <v>50</v>
      </c>
      <c r="K144" s="15">
        <v>40</v>
      </c>
      <c r="L144" s="15">
        <v>18</v>
      </c>
      <c r="M144" s="79">
        <v>46</v>
      </c>
      <c r="N144" s="94">
        <v>46</v>
      </c>
      <c r="O144" s="63">
        <v>2530</v>
      </c>
      <c r="P144" s="64">
        <f>Table22457891011234567891011121314151617181920212223242526272829303132333438241[[#This Row],[PEMBULATAN]]*O144</f>
        <v>116380</v>
      </c>
    </row>
    <row r="145" spans="1:16" ht="26.25" customHeight="1" x14ac:dyDescent="0.2">
      <c r="A145" s="13"/>
      <c r="B145" s="73"/>
      <c r="C145" s="71" t="s">
        <v>1012</v>
      </c>
      <c r="D145" s="76" t="s">
        <v>56</v>
      </c>
      <c r="E145" s="12">
        <v>44518</v>
      </c>
      <c r="F145" s="74" t="s">
        <v>58</v>
      </c>
      <c r="G145" s="12">
        <v>44523</v>
      </c>
      <c r="H145" s="75" t="s">
        <v>845</v>
      </c>
      <c r="I145" s="15">
        <v>70</v>
      </c>
      <c r="J145" s="15">
        <v>65</v>
      </c>
      <c r="K145" s="15">
        <v>20</v>
      </c>
      <c r="L145" s="15">
        <v>7</v>
      </c>
      <c r="M145" s="79">
        <v>22.75</v>
      </c>
      <c r="N145" s="94">
        <v>22.75</v>
      </c>
      <c r="O145" s="63">
        <v>2530</v>
      </c>
      <c r="P145" s="64">
        <f>Table22457891011234567891011121314151617181920212223242526272829303132333438241[[#This Row],[PEMBULATAN]]*O145</f>
        <v>57557.5</v>
      </c>
    </row>
    <row r="146" spans="1:16" ht="26.25" customHeight="1" x14ac:dyDescent="0.2">
      <c r="A146" s="13"/>
      <c r="B146" s="73"/>
      <c r="C146" s="71" t="s">
        <v>1013</v>
      </c>
      <c r="D146" s="76" t="s">
        <v>56</v>
      </c>
      <c r="E146" s="12">
        <v>44518</v>
      </c>
      <c r="F146" s="74" t="s">
        <v>58</v>
      </c>
      <c r="G146" s="12">
        <v>44523</v>
      </c>
      <c r="H146" s="75" t="s">
        <v>845</v>
      </c>
      <c r="I146" s="15">
        <v>70</v>
      </c>
      <c r="J146" s="15">
        <v>42</v>
      </c>
      <c r="K146" s="15">
        <v>27</v>
      </c>
      <c r="L146" s="15">
        <v>18</v>
      </c>
      <c r="M146" s="79">
        <v>19.844999999999999</v>
      </c>
      <c r="N146" s="94">
        <v>19.844999999999999</v>
      </c>
      <c r="O146" s="63">
        <v>2530</v>
      </c>
      <c r="P146" s="64">
        <f>Table22457891011234567891011121314151617181920212223242526272829303132333438241[[#This Row],[PEMBULATAN]]*O146</f>
        <v>50207.85</v>
      </c>
    </row>
    <row r="147" spans="1:16" ht="26.25" customHeight="1" x14ac:dyDescent="0.2">
      <c r="A147" s="13"/>
      <c r="B147" s="73"/>
      <c r="C147" s="71" t="s">
        <v>1014</v>
      </c>
      <c r="D147" s="76" t="s">
        <v>56</v>
      </c>
      <c r="E147" s="12">
        <v>44518</v>
      </c>
      <c r="F147" s="74" t="s">
        <v>58</v>
      </c>
      <c r="G147" s="12">
        <v>44523</v>
      </c>
      <c r="H147" s="75" t="s">
        <v>845</v>
      </c>
      <c r="I147" s="15">
        <v>54</v>
      </c>
      <c r="J147" s="15">
        <v>46</v>
      </c>
      <c r="K147" s="15">
        <v>28</v>
      </c>
      <c r="L147" s="15">
        <v>16</v>
      </c>
      <c r="M147" s="79">
        <v>17.388000000000002</v>
      </c>
      <c r="N147" s="94">
        <v>18</v>
      </c>
      <c r="O147" s="63">
        <v>2530</v>
      </c>
      <c r="P147" s="64">
        <f>Table22457891011234567891011121314151617181920212223242526272829303132333438241[[#This Row],[PEMBULATAN]]*O147</f>
        <v>45540</v>
      </c>
    </row>
    <row r="148" spans="1:16" ht="26.25" customHeight="1" x14ac:dyDescent="0.2">
      <c r="A148" s="13"/>
      <c r="B148" s="73"/>
      <c r="C148" s="71" t="s">
        <v>1015</v>
      </c>
      <c r="D148" s="76" t="s">
        <v>56</v>
      </c>
      <c r="E148" s="12">
        <v>44518</v>
      </c>
      <c r="F148" s="74" t="s">
        <v>58</v>
      </c>
      <c r="G148" s="12">
        <v>44523</v>
      </c>
      <c r="H148" s="75" t="s">
        <v>845</v>
      </c>
      <c r="I148" s="15">
        <v>40</v>
      </c>
      <c r="J148" s="15">
        <v>30</v>
      </c>
      <c r="K148" s="15">
        <v>30</v>
      </c>
      <c r="L148" s="15">
        <v>5</v>
      </c>
      <c r="M148" s="79">
        <v>9</v>
      </c>
      <c r="N148" s="94">
        <v>9</v>
      </c>
      <c r="O148" s="63">
        <v>2530</v>
      </c>
      <c r="P148" s="64">
        <f>Table22457891011234567891011121314151617181920212223242526272829303132333438241[[#This Row],[PEMBULATAN]]*O148</f>
        <v>22770</v>
      </c>
    </row>
    <row r="149" spans="1:16" ht="26.25" customHeight="1" x14ac:dyDescent="0.2">
      <c r="A149" s="13"/>
      <c r="B149" s="73"/>
      <c r="C149" s="71" t="s">
        <v>1016</v>
      </c>
      <c r="D149" s="76" t="s">
        <v>56</v>
      </c>
      <c r="E149" s="12">
        <v>44518</v>
      </c>
      <c r="F149" s="74" t="s">
        <v>58</v>
      </c>
      <c r="G149" s="12">
        <v>44523</v>
      </c>
      <c r="H149" s="75" t="s">
        <v>845</v>
      </c>
      <c r="I149" s="15">
        <v>75</v>
      </c>
      <c r="J149" s="15">
        <v>60</v>
      </c>
      <c r="K149" s="15">
        <v>25</v>
      </c>
      <c r="L149" s="15">
        <v>10</v>
      </c>
      <c r="M149" s="79">
        <v>28.125</v>
      </c>
      <c r="N149" s="94">
        <v>28.125</v>
      </c>
      <c r="O149" s="63">
        <v>2530</v>
      </c>
      <c r="P149" s="64">
        <f>Table22457891011234567891011121314151617181920212223242526272829303132333438241[[#This Row],[PEMBULATAN]]*O149</f>
        <v>71156.25</v>
      </c>
    </row>
    <row r="150" spans="1:16" ht="26.25" customHeight="1" x14ac:dyDescent="0.2">
      <c r="A150" s="13"/>
      <c r="B150" s="73"/>
      <c r="C150" s="71" t="s">
        <v>1017</v>
      </c>
      <c r="D150" s="76" t="s">
        <v>56</v>
      </c>
      <c r="E150" s="12">
        <v>44518</v>
      </c>
      <c r="F150" s="74" t="s">
        <v>58</v>
      </c>
      <c r="G150" s="12">
        <v>44523</v>
      </c>
      <c r="H150" s="75" t="s">
        <v>845</v>
      </c>
      <c r="I150" s="15">
        <v>85</v>
      </c>
      <c r="J150" s="15">
        <v>60</v>
      </c>
      <c r="K150" s="15">
        <v>34</v>
      </c>
      <c r="L150" s="15">
        <v>12</v>
      </c>
      <c r="M150" s="79">
        <v>43.35</v>
      </c>
      <c r="N150" s="94">
        <v>44</v>
      </c>
      <c r="O150" s="63">
        <v>2530</v>
      </c>
      <c r="P150" s="64">
        <f>Table22457891011234567891011121314151617181920212223242526272829303132333438241[[#This Row],[PEMBULATAN]]*O150</f>
        <v>111320</v>
      </c>
    </row>
    <row r="151" spans="1:16" ht="26.25" customHeight="1" x14ac:dyDescent="0.2">
      <c r="A151" s="13"/>
      <c r="B151" s="73"/>
      <c r="C151" s="71" t="s">
        <v>1018</v>
      </c>
      <c r="D151" s="76" t="s">
        <v>56</v>
      </c>
      <c r="E151" s="12">
        <v>44518</v>
      </c>
      <c r="F151" s="74" t="s">
        <v>58</v>
      </c>
      <c r="G151" s="12">
        <v>44523</v>
      </c>
      <c r="H151" s="75" t="s">
        <v>845</v>
      </c>
      <c r="I151" s="15">
        <v>55</v>
      </c>
      <c r="J151" s="15">
        <v>48</v>
      </c>
      <c r="K151" s="15">
        <v>18</v>
      </c>
      <c r="L151" s="15">
        <v>4</v>
      </c>
      <c r="M151" s="79">
        <v>11.88</v>
      </c>
      <c r="N151" s="94">
        <v>11.88</v>
      </c>
      <c r="O151" s="63">
        <v>2530</v>
      </c>
      <c r="P151" s="64">
        <f>Table22457891011234567891011121314151617181920212223242526272829303132333438241[[#This Row],[PEMBULATAN]]*O151</f>
        <v>30056.400000000001</v>
      </c>
    </row>
    <row r="152" spans="1:16" ht="26.25" customHeight="1" x14ac:dyDescent="0.2">
      <c r="A152" s="13"/>
      <c r="B152" s="73"/>
      <c r="C152" s="71" t="s">
        <v>1019</v>
      </c>
      <c r="D152" s="76" t="s">
        <v>56</v>
      </c>
      <c r="E152" s="12">
        <v>44518</v>
      </c>
      <c r="F152" s="74" t="s">
        <v>58</v>
      </c>
      <c r="G152" s="12">
        <v>44523</v>
      </c>
      <c r="H152" s="75" t="s">
        <v>845</v>
      </c>
      <c r="I152" s="15">
        <v>55</v>
      </c>
      <c r="J152" s="15">
        <v>44</v>
      </c>
      <c r="K152" s="15">
        <v>10</v>
      </c>
      <c r="L152" s="15">
        <v>2</v>
      </c>
      <c r="M152" s="79">
        <v>6.05</v>
      </c>
      <c r="N152" s="94">
        <v>6.05</v>
      </c>
      <c r="O152" s="63">
        <v>2530</v>
      </c>
      <c r="P152" s="64">
        <f>Table22457891011234567891011121314151617181920212223242526272829303132333438241[[#This Row],[PEMBULATAN]]*O152</f>
        <v>15306.5</v>
      </c>
    </row>
    <row r="153" spans="1:16" ht="26.25" customHeight="1" x14ac:dyDescent="0.2">
      <c r="A153" s="13"/>
      <c r="B153" s="73"/>
      <c r="C153" s="71" t="s">
        <v>1020</v>
      </c>
      <c r="D153" s="76" t="s">
        <v>56</v>
      </c>
      <c r="E153" s="12">
        <v>44518</v>
      </c>
      <c r="F153" s="74" t="s">
        <v>58</v>
      </c>
      <c r="G153" s="12">
        <v>44523</v>
      </c>
      <c r="H153" s="75" t="s">
        <v>845</v>
      </c>
      <c r="I153" s="15">
        <v>65</v>
      </c>
      <c r="J153" s="15">
        <v>56</v>
      </c>
      <c r="K153" s="15">
        <v>22</v>
      </c>
      <c r="L153" s="15">
        <v>8</v>
      </c>
      <c r="M153" s="79">
        <v>20.02</v>
      </c>
      <c r="N153" s="94">
        <v>20.02</v>
      </c>
      <c r="O153" s="63">
        <v>2530</v>
      </c>
      <c r="P153" s="64">
        <f>Table22457891011234567891011121314151617181920212223242526272829303132333438241[[#This Row],[PEMBULATAN]]*O153</f>
        <v>50650.6</v>
      </c>
    </row>
    <row r="154" spans="1:16" ht="26.25" customHeight="1" x14ac:dyDescent="0.2">
      <c r="A154" s="13"/>
      <c r="B154" s="73"/>
      <c r="C154" s="71" t="s">
        <v>1021</v>
      </c>
      <c r="D154" s="76" t="s">
        <v>56</v>
      </c>
      <c r="E154" s="12">
        <v>44518</v>
      </c>
      <c r="F154" s="74" t="s">
        <v>58</v>
      </c>
      <c r="G154" s="12">
        <v>44523</v>
      </c>
      <c r="H154" s="75" t="s">
        <v>845</v>
      </c>
      <c r="I154" s="15">
        <v>50</v>
      </c>
      <c r="J154" s="15">
        <v>36</v>
      </c>
      <c r="K154" s="15">
        <v>47</v>
      </c>
      <c r="L154" s="15">
        <v>12</v>
      </c>
      <c r="M154" s="79">
        <v>21.15</v>
      </c>
      <c r="N154" s="94">
        <v>21.15</v>
      </c>
      <c r="O154" s="63">
        <v>2530</v>
      </c>
      <c r="P154" s="64">
        <f>Table22457891011234567891011121314151617181920212223242526272829303132333438241[[#This Row],[PEMBULATAN]]*O154</f>
        <v>53509.5</v>
      </c>
    </row>
    <row r="155" spans="1:16" ht="26.25" customHeight="1" x14ac:dyDescent="0.2">
      <c r="A155" s="13"/>
      <c r="B155" s="73"/>
      <c r="C155" s="71" t="s">
        <v>1022</v>
      </c>
      <c r="D155" s="76" t="s">
        <v>56</v>
      </c>
      <c r="E155" s="12">
        <v>44518</v>
      </c>
      <c r="F155" s="74" t="s">
        <v>58</v>
      </c>
      <c r="G155" s="12">
        <v>44523</v>
      </c>
      <c r="H155" s="75" t="s">
        <v>845</v>
      </c>
      <c r="I155" s="15">
        <v>87</v>
      </c>
      <c r="J155" s="15">
        <v>71</v>
      </c>
      <c r="K155" s="15">
        <v>37</v>
      </c>
      <c r="L155" s="15">
        <v>40</v>
      </c>
      <c r="M155" s="79">
        <v>57.137250000000002</v>
      </c>
      <c r="N155" s="94">
        <v>57.137250000000002</v>
      </c>
      <c r="O155" s="63">
        <v>2530</v>
      </c>
      <c r="P155" s="64">
        <f>Table22457891011234567891011121314151617181920212223242526272829303132333438241[[#This Row],[PEMBULATAN]]*O155</f>
        <v>144557.24249999999</v>
      </c>
    </row>
    <row r="156" spans="1:16" ht="26.25" customHeight="1" x14ac:dyDescent="0.2">
      <c r="A156" s="13"/>
      <c r="B156" s="73"/>
      <c r="C156" s="71" t="s">
        <v>1023</v>
      </c>
      <c r="D156" s="76" t="s">
        <v>56</v>
      </c>
      <c r="E156" s="12">
        <v>44518</v>
      </c>
      <c r="F156" s="74" t="s">
        <v>58</v>
      </c>
      <c r="G156" s="12">
        <v>44523</v>
      </c>
      <c r="H156" s="75" t="s">
        <v>845</v>
      </c>
      <c r="I156" s="15">
        <v>94</v>
      </c>
      <c r="J156" s="15">
        <v>54</v>
      </c>
      <c r="K156" s="15">
        <v>37</v>
      </c>
      <c r="L156" s="15">
        <v>21</v>
      </c>
      <c r="M156" s="79">
        <v>46.953000000000003</v>
      </c>
      <c r="N156" s="94">
        <v>46.953000000000003</v>
      </c>
      <c r="O156" s="63">
        <v>2530</v>
      </c>
      <c r="P156" s="64">
        <f>Table22457891011234567891011121314151617181920212223242526272829303132333438241[[#This Row],[PEMBULATAN]]*O156</f>
        <v>118791.09000000001</v>
      </c>
    </row>
    <row r="157" spans="1:16" ht="26.25" customHeight="1" x14ac:dyDescent="0.2">
      <c r="A157" s="13"/>
      <c r="B157" s="73"/>
      <c r="C157" s="71" t="s">
        <v>1024</v>
      </c>
      <c r="D157" s="76" t="s">
        <v>56</v>
      </c>
      <c r="E157" s="12">
        <v>44518</v>
      </c>
      <c r="F157" s="74" t="s">
        <v>58</v>
      </c>
      <c r="G157" s="12">
        <v>44523</v>
      </c>
      <c r="H157" s="75" t="s">
        <v>845</v>
      </c>
      <c r="I157" s="15">
        <v>70</v>
      </c>
      <c r="J157" s="15">
        <v>47</v>
      </c>
      <c r="K157" s="15">
        <v>34</v>
      </c>
      <c r="L157" s="15">
        <v>7</v>
      </c>
      <c r="M157" s="79">
        <v>27.965</v>
      </c>
      <c r="N157" s="94">
        <v>27.965</v>
      </c>
      <c r="O157" s="63">
        <v>2530</v>
      </c>
      <c r="P157" s="64">
        <f>Table22457891011234567891011121314151617181920212223242526272829303132333438241[[#This Row],[PEMBULATAN]]*O157</f>
        <v>70751.45</v>
      </c>
    </row>
    <row r="158" spans="1:16" ht="26.25" customHeight="1" x14ac:dyDescent="0.2">
      <c r="A158" s="13"/>
      <c r="B158" s="73"/>
      <c r="C158" s="71" t="s">
        <v>1025</v>
      </c>
      <c r="D158" s="76" t="s">
        <v>56</v>
      </c>
      <c r="E158" s="12">
        <v>44518</v>
      </c>
      <c r="F158" s="74" t="s">
        <v>58</v>
      </c>
      <c r="G158" s="12">
        <v>44523</v>
      </c>
      <c r="H158" s="75" t="s">
        <v>845</v>
      </c>
      <c r="I158" s="15">
        <v>70</v>
      </c>
      <c r="J158" s="15">
        <v>46</v>
      </c>
      <c r="K158" s="15">
        <v>34</v>
      </c>
      <c r="L158" s="15">
        <v>8</v>
      </c>
      <c r="M158" s="79">
        <v>27.37</v>
      </c>
      <c r="N158" s="94">
        <v>28</v>
      </c>
      <c r="O158" s="63">
        <v>2530</v>
      </c>
      <c r="P158" s="64">
        <f>Table22457891011234567891011121314151617181920212223242526272829303132333438241[[#This Row],[PEMBULATAN]]*O158</f>
        <v>70840</v>
      </c>
    </row>
    <row r="159" spans="1:16" ht="26.25" customHeight="1" x14ac:dyDescent="0.2">
      <c r="A159" s="13"/>
      <c r="B159" s="73"/>
      <c r="C159" s="71" t="s">
        <v>1026</v>
      </c>
      <c r="D159" s="76" t="s">
        <v>56</v>
      </c>
      <c r="E159" s="12">
        <v>44518</v>
      </c>
      <c r="F159" s="74" t="s">
        <v>58</v>
      </c>
      <c r="G159" s="12">
        <v>44523</v>
      </c>
      <c r="H159" s="75" t="s">
        <v>845</v>
      </c>
      <c r="I159" s="15">
        <v>74</v>
      </c>
      <c r="J159" s="15">
        <v>50</v>
      </c>
      <c r="K159" s="15">
        <v>30</v>
      </c>
      <c r="L159" s="15">
        <v>11</v>
      </c>
      <c r="M159" s="79">
        <v>27.75</v>
      </c>
      <c r="N159" s="94">
        <v>27.75</v>
      </c>
      <c r="O159" s="63">
        <v>2530</v>
      </c>
      <c r="P159" s="64">
        <f>Table22457891011234567891011121314151617181920212223242526272829303132333438241[[#This Row],[PEMBULATAN]]*O159</f>
        <v>70207.5</v>
      </c>
    </row>
    <row r="160" spans="1:16" ht="26.25" customHeight="1" x14ac:dyDescent="0.2">
      <c r="A160" s="13"/>
      <c r="B160" s="73"/>
      <c r="C160" s="71" t="s">
        <v>1027</v>
      </c>
      <c r="D160" s="76" t="s">
        <v>56</v>
      </c>
      <c r="E160" s="12">
        <v>44518</v>
      </c>
      <c r="F160" s="74" t="s">
        <v>58</v>
      </c>
      <c r="G160" s="12">
        <v>44523</v>
      </c>
      <c r="H160" s="75" t="s">
        <v>845</v>
      </c>
      <c r="I160" s="15">
        <v>52</v>
      </c>
      <c r="J160" s="15">
        <v>42</v>
      </c>
      <c r="K160" s="15">
        <v>18</v>
      </c>
      <c r="L160" s="15">
        <v>8</v>
      </c>
      <c r="M160" s="79">
        <v>9.8279999999999994</v>
      </c>
      <c r="N160" s="94">
        <v>9.8279999999999994</v>
      </c>
      <c r="O160" s="63">
        <v>2530</v>
      </c>
      <c r="P160" s="64">
        <f>Table22457891011234567891011121314151617181920212223242526272829303132333438241[[#This Row],[PEMBULATAN]]*O160</f>
        <v>24864.84</v>
      </c>
    </row>
    <row r="161" spans="1:16" ht="26.25" customHeight="1" x14ac:dyDescent="0.2">
      <c r="A161" s="13"/>
      <c r="B161" s="73"/>
      <c r="C161" s="71" t="s">
        <v>1028</v>
      </c>
      <c r="D161" s="76" t="s">
        <v>56</v>
      </c>
      <c r="E161" s="12">
        <v>44518</v>
      </c>
      <c r="F161" s="74" t="s">
        <v>58</v>
      </c>
      <c r="G161" s="12">
        <v>44523</v>
      </c>
      <c r="H161" s="75" t="s">
        <v>845</v>
      </c>
      <c r="I161" s="15">
        <v>87</v>
      </c>
      <c r="J161" s="15">
        <v>55</v>
      </c>
      <c r="K161" s="15">
        <v>45</v>
      </c>
      <c r="L161" s="15">
        <v>17</v>
      </c>
      <c r="M161" s="79">
        <v>53.831249999999997</v>
      </c>
      <c r="N161" s="94">
        <v>53.831249999999997</v>
      </c>
      <c r="O161" s="63">
        <v>2530</v>
      </c>
      <c r="P161" s="64">
        <f>Table22457891011234567891011121314151617181920212223242526272829303132333438241[[#This Row],[PEMBULATAN]]*O161</f>
        <v>136193.0625</v>
      </c>
    </row>
    <row r="162" spans="1:16" ht="26.25" customHeight="1" x14ac:dyDescent="0.2">
      <c r="A162" s="13"/>
      <c r="B162" s="73"/>
      <c r="C162" s="71" t="s">
        <v>1029</v>
      </c>
      <c r="D162" s="76" t="s">
        <v>56</v>
      </c>
      <c r="E162" s="12">
        <v>44518</v>
      </c>
      <c r="F162" s="74" t="s">
        <v>58</v>
      </c>
      <c r="G162" s="12">
        <v>44523</v>
      </c>
      <c r="H162" s="75" t="s">
        <v>845</v>
      </c>
      <c r="I162" s="15">
        <v>30</v>
      </c>
      <c r="J162" s="15">
        <v>30</v>
      </c>
      <c r="K162" s="15">
        <v>10</v>
      </c>
      <c r="L162" s="15">
        <v>1</v>
      </c>
      <c r="M162" s="79">
        <v>2.25</v>
      </c>
      <c r="N162" s="94">
        <v>2.25</v>
      </c>
      <c r="O162" s="63">
        <v>2530</v>
      </c>
      <c r="P162" s="64">
        <f>Table22457891011234567891011121314151617181920212223242526272829303132333438241[[#This Row],[PEMBULATAN]]*O162</f>
        <v>5692.5</v>
      </c>
    </row>
    <row r="163" spans="1:16" ht="26.25" customHeight="1" x14ac:dyDescent="0.2">
      <c r="A163" s="13"/>
      <c r="B163" s="73"/>
      <c r="C163" s="71" t="s">
        <v>1030</v>
      </c>
      <c r="D163" s="76" t="s">
        <v>56</v>
      </c>
      <c r="E163" s="12">
        <v>44518</v>
      </c>
      <c r="F163" s="74" t="s">
        <v>58</v>
      </c>
      <c r="G163" s="12">
        <v>44523</v>
      </c>
      <c r="H163" s="75" t="s">
        <v>845</v>
      </c>
      <c r="I163" s="15">
        <v>42</v>
      </c>
      <c r="J163" s="15">
        <v>66</v>
      </c>
      <c r="K163" s="15">
        <v>10</v>
      </c>
      <c r="L163" s="15">
        <v>6</v>
      </c>
      <c r="M163" s="79">
        <v>6.93</v>
      </c>
      <c r="N163" s="94">
        <v>6.93</v>
      </c>
      <c r="O163" s="63">
        <v>2530</v>
      </c>
      <c r="P163" s="64">
        <f>Table22457891011234567891011121314151617181920212223242526272829303132333438241[[#This Row],[PEMBULATAN]]*O163</f>
        <v>17532.899999999998</v>
      </c>
    </row>
    <row r="164" spans="1:16" ht="26.25" customHeight="1" x14ac:dyDescent="0.2">
      <c r="A164" s="13"/>
      <c r="B164" s="96"/>
      <c r="C164" s="71" t="s">
        <v>1031</v>
      </c>
      <c r="D164" s="76" t="s">
        <v>56</v>
      </c>
      <c r="E164" s="12">
        <v>44518</v>
      </c>
      <c r="F164" s="74" t="s">
        <v>58</v>
      </c>
      <c r="G164" s="12">
        <v>44523</v>
      </c>
      <c r="H164" s="75" t="s">
        <v>845</v>
      </c>
      <c r="I164" s="15">
        <v>32</v>
      </c>
      <c r="J164" s="15">
        <v>40</v>
      </c>
      <c r="K164" s="15">
        <v>10</v>
      </c>
      <c r="L164" s="15">
        <v>1</v>
      </c>
      <c r="M164" s="79">
        <v>3.2</v>
      </c>
      <c r="N164" s="94">
        <v>3.2</v>
      </c>
      <c r="O164" s="63">
        <v>2530</v>
      </c>
      <c r="P164" s="64">
        <f>Table22457891011234567891011121314151617181920212223242526272829303132333438241[[#This Row],[PEMBULATAN]]*O164</f>
        <v>8096</v>
      </c>
    </row>
    <row r="165" spans="1:16" ht="26.25" customHeight="1" x14ac:dyDescent="0.2">
      <c r="A165" s="13"/>
      <c r="B165" s="73" t="s">
        <v>1032</v>
      </c>
      <c r="C165" s="71" t="s">
        <v>1033</v>
      </c>
      <c r="D165" s="76" t="s">
        <v>56</v>
      </c>
      <c r="E165" s="12">
        <v>44518</v>
      </c>
      <c r="F165" s="74" t="s">
        <v>58</v>
      </c>
      <c r="G165" s="12">
        <v>44523</v>
      </c>
      <c r="H165" s="75" t="s">
        <v>845</v>
      </c>
      <c r="I165" s="15">
        <v>46</v>
      </c>
      <c r="J165" s="15">
        <v>20</v>
      </c>
      <c r="K165" s="15">
        <v>5</v>
      </c>
      <c r="L165" s="15">
        <v>1</v>
      </c>
      <c r="M165" s="79">
        <v>1.1499999999999999</v>
      </c>
      <c r="N165" s="94">
        <v>1.1499999999999999</v>
      </c>
      <c r="O165" s="63">
        <v>2530</v>
      </c>
      <c r="P165" s="64">
        <f>Table22457891011234567891011121314151617181920212223242526272829303132333438241[[#This Row],[PEMBULATAN]]*O165</f>
        <v>2909.5</v>
      </c>
    </row>
    <row r="166" spans="1:16" ht="26.25" customHeight="1" x14ac:dyDescent="0.2">
      <c r="A166" s="13"/>
      <c r="B166" s="73"/>
      <c r="C166" s="71" t="s">
        <v>1034</v>
      </c>
      <c r="D166" s="76" t="s">
        <v>56</v>
      </c>
      <c r="E166" s="12">
        <v>44518</v>
      </c>
      <c r="F166" s="74" t="s">
        <v>58</v>
      </c>
      <c r="G166" s="12">
        <v>44523</v>
      </c>
      <c r="H166" s="75" t="s">
        <v>845</v>
      </c>
      <c r="I166" s="15">
        <v>47</v>
      </c>
      <c r="J166" s="15">
        <v>40</v>
      </c>
      <c r="K166" s="15">
        <v>16</v>
      </c>
      <c r="L166" s="15">
        <v>5</v>
      </c>
      <c r="M166" s="79">
        <v>7.52</v>
      </c>
      <c r="N166" s="94">
        <v>7.52</v>
      </c>
      <c r="O166" s="63">
        <v>2530</v>
      </c>
      <c r="P166" s="64">
        <f>Table22457891011234567891011121314151617181920212223242526272829303132333438241[[#This Row],[PEMBULATAN]]*O166</f>
        <v>19025.599999999999</v>
      </c>
    </row>
    <row r="167" spans="1:16" ht="26.25" customHeight="1" x14ac:dyDescent="0.2">
      <c r="A167" s="13"/>
      <c r="B167" s="73"/>
      <c r="C167" s="71" t="s">
        <v>1035</v>
      </c>
      <c r="D167" s="76" t="s">
        <v>56</v>
      </c>
      <c r="E167" s="12">
        <v>44518</v>
      </c>
      <c r="F167" s="74" t="s">
        <v>58</v>
      </c>
      <c r="G167" s="12">
        <v>44523</v>
      </c>
      <c r="H167" s="75" t="s">
        <v>845</v>
      </c>
      <c r="I167" s="15">
        <v>43</v>
      </c>
      <c r="J167" s="15">
        <v>27</v>
      </c>
      <c r="K167" s="15">
        <v>10</v>
      </c>
      <c r="L167" s="15">
        <v>6</v>
      </c>
      <c r="M167" s="79">
        <v>2.9024999999999999</v>
      </c>
      <c r="N167" s="94">
        <v>6</v>
      </c>
      <c r="O167" s="63">
        <v>2530</v>
      </c>
      <c r="P167" s="64">
        <f>Table22457891011234567891011121314151617181920212223242526272829303132333438241[[#This Row],[PEMBULATAN]]*O167</f>
        <v>15180</v>
      </c>
    </row>
    <row r="168" spans="1:16" ht="26.25" customHeight="1" x14ac:dyDescent="0.2">
      <c r="A168" s="13"/>
      <c r="B168" s="73"/>
      <c r="C168" s="71" t="s">
        <v>1036</v>
      </c>
      <c r="D168" s="76" t="s">
        <v>56</v>
      </c>
      <c r="E168" s="12">
        <v>44518</v>
      </c>
      <c r="F168" s="74" t="s">
        <v>58</v>
      </c>
      <c r="G168" s="12">
        <v>44523</v>
      </c>
      <c r="H168" s="75" t="s">
        <v>845</v>
      </c>
      <c r="I168" s="15">
        <v>100</v>
      </c>
      <c r="J168" s="15">
        <v>44</v>
      </c>
      <c r="K168" s="15">
        <v>39</v>
      </c>
      <c r="L168" s="15">
        <v>30</v>
      </c>
      <c r="M168" s="79">
        <v>42.9</v>
      </c>
      <c r="N168" s="94">
        <v>42.9</v>
      </c>
      <c r="O168" s="63">
        <v>2530</v>
      </c>
      <c r="P168" s="64">
        <f>Table22457891011234567891011121314151617181920212223242526272829303132333438241[[#This Row],[PEMBULATAN]]*O168</f>
        <v>108537</v>
      </c>
    </row>
    <row r="169" spans="1:16" ht="26.25" customHeight="1" x14ac:dyDescent="0.2">
      <c r="A169" s="13"/>
      <c r="B169" s="73"/>
      <c r="C169" s="71" t="s">
        <v>1037</v>
      </c>
      <c r="D169" s="76" t="s">
        <v>56</v>
      </c>
      <c r="E169" s="12">
        <v>44518</v>
      </c>
      <c r="F169" s="74" t="s">
        <v>58</v>
      </c>
      <c r="G169" s="12">
        <v>44523</v>
      </c>
      <c r="H169" s="75" t="s">
        <v>845</v>
      </c>
      <c r="I169" s="15">
        <v>38</v>
      </c>
      <c r="J169" s="15">
        <v>33</v>
      </c>
      <c r="K169" s="15">
        <v>18</v>
      </c>
      <c r="L169" s="15">
        <v>2</v>
      </c>
      <c r="M169" s="79">
        <v>5.6429999999999998</v>
      </c>
      <c r="N169" s="94">
        <v>5.6429999999999998</v>
      </c>
      <c r="O169" s="63">
        <v>2530</v>
      </c>
      <c r="P169" s="64">
        <f>Table22457891011234567891011121314151617181920212223242526272829303132333438241[[#This Row],[PEMBULATAN]]*O169</f>
        <v>14276.789999999999</v>
      </c>
    </row>
    <row r="170" spans="1:16" ht="26.25" customHeight="1" x14ac:dyDescent="0.2">
      <c r="A170" s="13"/>
      <c r="B170" s="73"/>
      <c r="C170" s="71" t="s">
        <v>1038</v>
      </c>
      <c r="D170" s="76" t="s">
        <v>56</v>
      </c>
      <c r="E170" s="12">
        <v>44518</v>
      </c>
      <c r="F170" s="74" t="s">
        <v>58</v>
      </c>
      <c r="G170" s="12">
        <v>44523</v>
      </c>
      <c r="H170" s="75" t="s">
        <v>845</v>
      </c>
      <c r="I170" s="15">
        <v>60</v>
      </c>
      <c r="J170" s="15">
        <v>30</v>
      </c>
      <c r="K170" s="15">
        <v>11</v>
      </c>
      <c r="L170" s="15">
        <v>3</v>
      </c>
      <c r="M170" s="79">
        <v>4.95</v>
      </c>
      <c r="N170" s="94">
        <v>4.95</v>
      </c>
      <c r="O170" s="63">
        <v>2530</v>
      </c>
      <c r="P170" s="64">
        <f>Table22457891011234567891011121314151617181920212223242526272829303132333438241[[#This Row],[PEMBULATAN]]*O170</f>
        <v>12523.5</v>
      </c>
    </row>
    <row r="171" spans="1:16" ht="26.25" customHeight="1" x14ac:dyDescent="0.2">
      <c r="A171" s="13"/>
      <c r="B171" s="73"/>
      <c r="C171" s="71" t="s">
        <v>1039</v>
      </c>
      <c r="D171" s="76" t="s">
        <v>56</v>
      </c>
      <c r="E171" s="12">
        <v>44518</v>
      </c>
      <c r="F171" s="74" t="s">
        <v>58</v>
      </c>
      <c r="G171" s="12">
        <v>44523</v>
      </c>
      <c r="H171" s="75" t="s">
        <v>845</v>
      </c>
      <c r="I171" s="15">
        <v>63</v>
      </c>
      <c r="J171" s="15">
        <v>28</v>
      </c>
      <c r="K171" s="15">
        <v>28</v>
      </c>
      <c r="L171" s="15">
        <v>6</v>
      </c>
      <c r="M171" s="79">
        <v>12.348000000000001</v>
      </c>
      <c r="N171" s="94">
        <v>13</v>
      </c>
      <c r="O171" s="63">
        <v>2530</v>
      </c>
      <c r="P171" s="64">
        <f>Table22457891011234567891011121314151617181920212223242526272829303132333438241[[#This Row],[PEMBULATAN]]*O171</f>
        <v>32890</v>
      </c>
    </row>
    <row r="172" spans="1:16" ht="26.25" customHeight="1" x14ac:dyDescent="0.2">
      <c r="A172" s="13"/>
      <c r="B172" s="73"/>
      <c r="C172" s="71" t="s">
        <v>1040</v>
      </c>
      <c r="D172" s="76" t="s">
        <v>56</v>
      </c>
      <c r="E172" s="12">
        <v>44518</v>
      </c>
      <c r="F172" s="74" t="s">
        <v>58</v>
      </c>
      <c r="G172" s="12">
        <v>44523</v>
      </c>
      <c r="H172" s="75" t="s">
        <v>845</v>
      </c>
      <c r="I172" s="15">
        <v>62</v>
      </c>
      <c r="J172" s="15">
        <v>40</v>
      </c>
      <c r="K172" s="15">
        <v>44</v>
      </c>
      <c r="L172" s="15">
        <v>10</v>
      </c>
      <c r="M172" s="79">
        <v>27.28</v>
      </c>
      <c r="N172" s="94">
        <v>27.28</v>
      </c>
      <c r="O172" s="63">
        <v>2530</v>
      </c>
      <c r="P172" s="64">
        <f>Table22457891011234567891011121314151617181920212223242526272829303132333438241[[#This Row],[PEMBULATAN]]*O172</f>
        <v>69018.400000000009</v>
      </c>
    </row>
    <row r="173" spans="1:16" ht="26.25" customHeight="1" x14ac:dyDescent="0.2">
      <c r="A173" s="13"/>
      <c r="B173" s="73"/>
      <c r="C173" s="71" t="s">
        <v>1041</v>
      </c>
      <c r="D173" s="76" t="s">
        <v>56</v>
      </c>
      <c r="E173" s="12">
        <v>44518</v>
      </c>
      <c r="F173" s="74" t="s">
        <v>58</v>
      </c>
      <c r="G173" s="12">
        <v>44523</v>
      </c>
      <c r="H173" s="75" t="s">
        <v>845</v>
      </c>
      <c r="I173" s="15">
        <v>58</v>
      </c>
      <c r="J173" s="15">
        <v>45</v>
      </c>
      <c r="K173" s="15">
        <v>17</v>
      </c>
      <c r="L173" s="15">
        <v>10</v>
      </c>
      <c r="M173" s="79">
        <v>11.092499999999999</v>
      </c>
      <c r="N173" s="94">
        <v>11.092499999999999</v>
      </c>
      <c r="O173" s="63">
        <v>2530</v>
      </c>
      <c r="P173" s="64">
        <f>Table22457891011234567891011121314151617181920212223242526272829303132333438241[[#This Row],[PEMBULATAN]]*O173</f>
        <v>28064.024999999998</v>
      </c>
    </row>
    <row r="174" spans="1:16" ht="26.25" customHeight="1" x14ac:dyDescent="0.2">
      <c r="A174" s="13"/>
      <c r="B174" s="96"/>
      <c r="C174" s="71" t="s">
        <v>1042</v>
      </c>
      <c r="D174" s="76" t="s">
        <v>56</v>
      </c>
      <c r="E174" s="12">
        <v>44518</v>
      </c>
      <c r="F174" s="74" t="s">
        <v>58</v>
      </c>
      <c r="G174" s="12">
        <v>44523</v>
      </c>
      <c r="H174" s="75" t="s">
        <v>845</v>
      </c>
      <c r="I174" s="15">
        <v>65</v>
      </c>
      <c r="J174" s="15">
        <v>45</v>
      </c>
      <c r="K174" s="15">
        <v>15</v>
      </c>
      <c r="L174" s="15">
        <v>5</v>
      </c>
      <c r="M174" s="79">
        <v>10.96875</v>
      </c>
      <c r="N174" s="94">
        <v>10.96875</v>
      </c>
      <c r="O174" s="63">
        <v>2530</v>
      </c>
      <c r="P174" s="64">
        <f>Table22457891011234567891011121314151617181920212223242526272829303132333438241[[#This Row],[PEMBULATAN]]*O174</f>
        <v>27750.9375</v>
      </c>
    </row>
    <row r="175" spans="1:16" ht="26.25" customHeight="1" x14ac:dyDescent="0.2">
      <c r="A175" s="13"/>
      <c r="B175" s="73" t="s">
        <v>1043</v>
      </c>
      <c r="C175" s="71" t="s">
        <v>1044</v>
      </c>
      <c r="D175" s="76" t="s">
        <v>56</v>
      </c>
      <c r="E175" s="12">
        <v>44518</v>
      </c>
      <c r="F175" s="74" t="s">
        <v>58</v>
      </c>
      <c r="G175" s="12">
        <v>44523</v>
      </c>
      <c r="H175" s="75" t="s">
        <v>845</v>
      </c>
      <c r="I175" s="15">
        <v>39</v>
      </c>
      <c r="J175" s="15">
        <v>39</v>
      </c>
      <c r="K175" s="15">
        <v>28</v>
      </c>
      <c r="L175" s="15">
        <v>4</v>
      </c>
      <c r="M175" s="79">
        <v>10.647</v>
      </c>
      <c r="N175" s="94">
        <v>10.647</v>
      </c>
      <c r="O175" s="63">
        <v>2530</v>
      </c>
      <c r="P175" s="64">
        <f>Table22457891011234567891011121314151617181920212223242526272829303132333438241[[#This Row],[PEMBULATAN]]*O175</f>
        <v>26936.91</v>
      </c>
    </row>
    <row r="176" spans="1:16" ht="26.25" customHeight="1" x14ac:dyDescent="0.2">
      <c r="A176" s="13"/>
      <c r="B176" s="73"/>
      <c r="C176" s="71" t="s">
        <v>1045</v>
      </c>
      <c r="D176" s="76" t="s">
        <v>56</v>
      </c>
      <c r="E176" s="12">
        <v>44518</v>
      </c>
      <c r="F176" s="74" t="s">
        <v>58</v>
      </c>
      <c r="G176" s="12">
        <v>44523</v>
      </c>
      <c r="H176" s="75" t="s">
        <v>845</v>
      </c>
      <c r="I176" s="15">
        <v>80</v>
      </c>
      <c r="J176" s="15">
        <v>48</v>
      </c>
      <c r="K176" s="15">
        <v>10</v>
      </c>
      <c r="L176" s="15">
        <v>10</v>
      </c>
      <c r="M176" s="79">
        <v>9.6</v>
      </c>
      <c r="N176" s="94">
        <v>10</v>
      </c>
      <c r="O176" s="63">
        <v>2530</v>
      </c>
      <c r="P176" s="64">
        <f>Table22457891011234567891011121314151617181920212223242526272829303132333438241[[#This Row],[PEMBULATAN]]*O176</f>
        <v>25300</v>
      </c>
    </row>
    <row r="177" spans="1:16" ht="26.25" customHeight="1" x14ac:dyDescent="0.2">
      <c r="A177" s="13"/>
      <c r="B177" s="73"/>
      <c r="C177" s="71" t="s">
        <v>1046</v>
      </c>
      <c r="D177" s="76" t="s">
        <v>56</v>
      </c>
      <c r="E177" s="12">
        <v>44518</v>
      </c>
      <c r="F177" s="74" t="s">
        <v>58</v>
      </c>
      <c r="G177" s="12">
        <v>44523</v>
      </c>
      <c r="H177" s="75" t="s">
        <v>845</v>
      </c>
      <c r="I177" s="15">
        <v>90</v>
      </c>
      <c r="J177" s="15">
        <v>59</v>
      </c>
      <c r="K177" s="15">
        <v>18</v>
      </c>
      <c r="L177" s="15">
        <v>10</v>
      </c>
      <c r="M177" s="79">
        <v>23.895</v>
      </c>
      <c r="N177" s="94">
        <v>23.895</v>
      </c>
      <c r="O177" s="63">
        <v>2530</v>
      </c>
      <c r="P177" s="64">
        <f>Table22457891011234567891011121314151617181920212223242526272829303132333438241[[#This Row],[PEMBULATAN]]*O177</f>
        <v>60454.35</v>
      </c>
    </row>
    <row r="178" spans="1:16" ht="26.25" customHeight="1" x14ac:dyDescent="0.2">
      <c r="A178" s="13"/>
      <c r="B178" s="73"/>
      <c r="C178" s="71" t="s">
        <v>1047</v>
      </c>
      <c r="D178" s="76" t="s">
        <v>56</v>
      </c>
      <c r="E178" s="12">
        <v>44518</v>
      </c>
      <c r="F178" s="74" t="s">
        <v>58</v>
      </c>
      <c r="G178" s="12">
        <v>44523</v>
      </c>
      <c r="H178" s="75" t="s">
        <v>845</v>
      </c>
      <c r="I178" s="15">
        <v>90</v>
      </c>
      <c r="J178" s="15">
        <v>59</v>
      </c>
      <c r="K178" s="15">
        <v>18</v>
      </c>
      <c r="L178" s="15">
        <v>10</v>
      </c>
      <c r="M178" s="79">
        <v>23.895</v>
      </c>
      <c r="N178" s="94">
        <v>23.895</v>
      </c>
      <c r="O178" s="63">
        <v>2530</v>
      </c>
      <c r="P178" s="64">
        <f>Table22457891011234567891011121314151617181920212223242526272829303132333438241[[#This Row],[PEMBULATAN]]*O178</f>
        <v>60454.35</v>
      </c>
    </row>
    <row r="179" spans="1:16" ht="26.25" customHeight="1" x14ac:dyDescent="0.2">
      <c r="A179" s="13"/>
      <c r="B179" s="73"/>
      <c r="C179" s="71" t="s">
        <v>1048</v>
      </c>
      <c r="D179" s="76" t="s">
        <v>56</v>
      </c>
      <c r="E179" s="12">
        <v>44518</v>
      </c>
      <c r="F179" s="74" t="s">
        <v>58</v>
      </c>
      <c r="G179" s="12">
        <v>44523</v>
      </c>
      <c r="H179" s="75" t="s">
        <v>845</v>
      </c>
      <c r="I179" s="15">
        <v>37</v>
      </c>
      <c r="J179" s="15">
        <v>27</v>
      </c>
      <c r="K179" s="15">
        <v>18</v>
      </c>
      <c r="L179" s="15">
        <v>10</v>
      </c>
      <c r="M179" s="79">
        <v>4.4954999999999998</v>
      </c>
      <c r="N179" s="94">
        <v>11</v>
      </c>
      <c r="O179" s="63">
        <v>2530</v>
      </c>
      <c r="P179" s="64">
        <f>Table22457891011234567891011121314151617181920212223242526272829303132333438241[[#This Row],[PEMBULATAN]]*O179</f>
        <v>27830</v>
      </c>
    </row>
    <row r="180" spans="1:16" ht="26.25" customHeight="1" x14ac:dyDescent="0.2">
      <c r="A180" s="13"/>
      <c r="B180" s="73"/>
      <c r="C180" s="71" t="s">
        <v>1049</v>
      </c>
      <c r="D180" s="76" t="s">
        <v>56</v>
      </c>
      <c r="E180" s="12">
        <v>44518</v>
      </c>
      <c r="F180" s="74" t="s">
        <v>58</v>
      </c>
      <c r="G180" s="12">
        <v>44523</v>
      </c>
      <c r="H180" s="75" t="s">
        <v>845</v>
      </c>
      <c r="I180" s="15">
        <v>45</v>
      </c>
      <c r="J180" s="15">
        <v>27</v>
      </c>
      <c r="K180" s="15">
        <v>18</v>
      </c>
      <c r="L180" s="15">
        <v>10</v>
      </c>
      <c r="M180" s="79">
        <v>5.4675000000000002</v>
      </c>
      <c r="N180" s="94">
        <v>11</v>
      </c>
      <c r="O180" s="63">
        <v>2530</v>
      </c>
      <c r="P180" s="64">
        <f>Table22457891011234567891011121314151617181920212223242526272829303132333438241[[#This Row],[PEMBULATAN]]*O180</f>
        <v>27830</v>
      </c>
    </row>
    <row r="181" spans="1:16" ht="26.25" customHeight="1" x14ac:dyDescent="0.2">
      <c r="A181" s="13"/>
      <c r="B181" s="73"/>
      <c r="C181" s="71" t="s">
        <v>1050</v>
      </c>
      <c r="D181" s="76" t="s">
        <v>56</v>
      </c>
      <c r="E181" s="12">
        <v>44518</v>
      </c>
      <c r="F181" s="74" t="s">
        <v>58</v>
      </c>
      <c r="G181" s="12">
        <v>44523</v>
      </c>
      <c r="H181" s="75" t="s">
        <v>845</v>
      </c>
      <c r="I181" s="15">
        <v>100</v>
      </c>
      <c r="J181" s="15">
        <v>65</v>
      </c>
      <c r="K181" s="15">
        <v>17</v>
      </c>
      <c r="L181" s="15">
        <v>4</v>
      </c>
      <c r="M181" s="79">
        <v>27.625</v>
      </c>
      <c r="N181" s="94">
        <v>27.625</v>
      </c>
      <c r="O181" s="63">
        <v>2530</v>
      </c>
      <c r="P181" s="64">
        <f>Table22457891011234567891011121314151617181920212223242526272829303132333438241[[#This Row],[PEMBULATAN]]*O181</f>
        <v>69891.25</v>
      </c>
    </row>
    <row r="182" spans="1:16" ht="26.25" customHeight="1" x14ac:dyDescent="0.2">
      <c r="A182" s="13"/>
      <c r="B182" s="73"/>
      <c r="C182" s="71" t="s">
        <v>1051</v>
      </c>
      <c r="D182" s="76" t="s">
        <v>56</v>
      </c>
      <c r="E182" s="12">
        <v>44518</v>
      </c>
      <c r="F182" s="74" t="s">
        <v>58</v>
      </c>
      <c r="G182" s="12">
        <v>44523</v>
      </c>
      <c r="H182" s="75" t="s">
        <v>845</v>
      </c>
      <c r="I182" s="15">
        <v>47</v>
      </c>
      <c r="J182" s="15">
        <v>43</v>
      </c>
      <c r="K182" s="15">
        <v>36</v>
      </c>
      <c r="L182" s="15">
        <v>21</v>
      </c>
      <c r="M182" s="79">
        <v>18.189</v>
      </c>
      <c r="N182" s="94">
        <v>21</v>
      </c>
      <c r="O182" s="63">
        <v>2530</v>
      </c>
      <c r="P182" s="64">
        <f>Table22457891011234567891011121314151617181920212223242526272829303132333438241[[#This Row],[PEMBULATAN]]*O182</f>
        <v>53130</v>
      </c>
    </row>
    <row r="183" spans="1:16" ht="26.25" customHeight="1" x14ac:dyDescent="0.2">
      <c r="A183" s="13"/>
      <c r="B183" s="73"/>
      <c r="C183" s="71" t="s">
        <v>1052</v>
      </c>
      <c r="D183" s="76" t="s">
        <v>56</v>
      </c>
      <c r="E183" s="12">
        <v>44518</v>
      </c>
      <c r="F183" s="74" t="s">
        <v>58</v>
      </c>
      <c r="G183" s="12">
        <v>44523</v>
      </c>
      <c r="H183" s="75" t="s">
        <v>845</v>
      </c>
      <c r="I183" s="15">
        <v>37</v>
      </c>
      <c r="J183" s="15">
        <v>37</v>
      </c>
      <c r="K183" s="15">
        <v>18</v>
      </c>
      <c r="L183" s="15">
        <v>12</v>
      </c>
      <c r="M183" s="79">
        <v>6.1604999999999999</v>
      </c>
      <c r="N183" s="94">
        <v>12</v>
      </c>
      <c r="O183" s="63">
        <v>2530</v>
      </c>
      <c r="P183" s="64">
        <f>Table22457891011234567891011121314151617181920212223242526272829303132333438241[[#This Row],[PEMBULATAN]]*O183</f>
        <v>30360</v>
      </c>
    </row>
    <row r="184" spans="1:16" ht="26.25" customHeight="1" x14ac:dyDescent="0.2">
      <c r="A184" s="13"/>
      <c r="B184" s="73"/>
      <c r="C184" s="71" t="s">
        <v>1053</v>
      </c>
      <c r="D184" s="76" t="s">
        <v>56</v>
      </c>
      <c r="E184" s="12">
        <v>44518</v>
      </c>
      <c r="F184" s="74" t="s">
        <v>58</v>
      </c>
      <c r="G184" s="12">
        <v>44523</v>
      </c>
      <c r="H184" s="75" t="s">
        <v>845</v>
      </c>
      <c r="I184" s="15">
        <v>44</v>
      </c>
      <c r="J184" s="15">
        <v>34</v>
      </c>
      <c r="K184" s="15">
        <v>30</v>
      </c>
      <c r="L184" s="15">
        <v>9</v>
      </c>
      <c r="M184" s="79">
        <v>11.22</v>
      </c>
      <c r="N184" s="94">
        <v>11.22</v>
      </c>
      <c r="O184" s="63">
        <v>2530</v>
      </c>
      <c r="P184" s="64">
        <f>Table22457891011234567891011121314151617181920212223242526272829303132333438241[[#This Row],[PEMBULATAN]]*O184</f>
        <v>28386.600000000002</v>
      </c>
    </row>
    <row r="185" spans="1:16" ht="26.25" customHeight="1" x14ac:dyDescent="0.2">
      <c r="A185" s="13"/>
      <c r="B185" s="73"/>
      <c r="C185" s="71" t="s">
        <v>1054</v>
      </c>
      <c r="D185" s="76" t="s">
        <v>56</v>
      </c>
      <c r="E185" s="12">
        <v>44518</v>
      </c>
      <c r="F185" s="74" t="s">
        <v>58</v>
      </c>
      <c r="G185" s="12">
        <v>44523</v>
      </c>
      <c r="H185" s="75" t="s">
        <v>845</v>
      </c>
      <c r="I185" s="15">
        <v>44</v>
      </c>
      <c r="J185" s="15">
        <v>34</v>
      </c>
      <c r="K185" s="15">
        <v>30</v>
      </c>
      <c r="L185" s="15">
        <v>9</v>
      </c>
      <c r="M185" s="79">
        <v>11.22</v>
      </c>
      <c r="N185" s="94">
        <v>11.22</v>
      </c>
      <c r="O185" s="63">
        <v>2530</v>
      </c>
      <c r="P185" s="64">
        <f>Table22457891011234567891011121314151617181920212223242526272829303132333438241[[#This Row],[PEMBULATAN]]*O185</f>
        <v>28386.600000000002</v>
      </c>
    </row>
    <row r="186" spans="1:16" ht="26.25" customHeight="1" x14ac:dyDescent="0.2">
      <c r="A186" s="13"/>
      <c r="B186" s="73"/>
      <c r="C186" s="71" t="s">
        <v>1055</v>
      </c>
      <c r="D186" s="76" t="s">
        <v>56</v>
      </c>
      <c r="E186" s="12">
        <v>44518</v>
      </c>
      <c r="F186" s="74" t="s">
        <v>58</v>
      </c>
      <c r="G186" s="12">
        <v>44523</v>
      </c>
      <c r="H186" s="75" t="s">
        <v>845</v>
      </c>
      <c r="I186" s="15">
        <v>44</v>
      </c>
      <c r="J186" s="15">
        <v>34</v>
      </c>
      <c r="K186" s="15">
        <v>30</v>
      </c>
      <c r="L186" s="15">
        <v>9</v>
      </c>
      <c r="M186" s="79">
        <v>11.22</v>
      </c>
      <c r="N186" s="94">
        <v>11.22</v>
      </c>
      <c r="O186" s="63">
        <v>2530</v>
      </c>
      <c r="P186" s="64">
        <f>Table22457891011234567891011121314151617181920212223242526272829303132333438241[[#This Row],[PEMBULATAN]]*O186</f>
        <v>28386.600000000002</v>
      </c>
    </row>
    <row r="187" spans="1:16" ht="26.25" customHeight="1" x14ac:dyDescent="0.2">
      <c r="A187" s="13"/>
      <c r="B187" s="73"/>
      <c r="C187" s="71" t="s">
        <v>1056</v>
      </c>
      <c r="D187" s="76" t="s">
        <v>56</v>
      </c>
      <c r="E187" s="12">
        <v>44518</v>
      </c>
      <c r="F187" s="74" t="s">
        <v>58</v>
      </c>
      <c r="G187" s="12">
        <v>44523</v>
      </c>
      <c r="H187" s="75" t="s">
        <v>845</v>
      </c>
      <c r="I187" s="15">
        <v>44</v>
      </c>
      <c r="J187" s="15">
        <v>34</v>
      </c>
      <c r="K187" s="15">
        <v>30</v>
      </c>
      <c r="L187" s="15">
        <v>9</v>
      </c>
      <c r="M187" s="79">
        <v>11.22</v>
      </c>
      <c r="N187" s="94">
        <v>11.22</v>
      </c>
      <c r="O187" s="63">
        <v>2530</v>
      </c>
      <c r="P187" s="64">
        <f>Table22457891011234567891011121314151617181920212223242526272829303132333438241[[#This Row],[PEMBULATAN]]*O187</f>
        <v>28386.600000000002</v>
      </c>
    </row>
    <row r="188" spans="1:16" ht="26.25" customHeight="1" x14ac:dyDescent="0.2">
      <c r="A188" s="13"/>
      <c r="B188" s="73"/>
      <c r="C188" s="71" t="s">
        <v>1057</v>
      </c>
      <c r="D188" s="76" t="s">
        <v>56</v>
      </c>
      <c r="E188" s="12">
        <v>44518</v>
      </c>
      <c r="F188" s="74" t="s">
        <v>58</v>
      </c>
      <c r="G188" s="12">
        <v>44523</v>
      </c>
      <c r="H188" s="75" t="s">
        <v>845</v>
      </c>
      <c r="I188" s="15">
        <v>56</v>
      </c>
      <c r="J188" s="15">
        <v>36</v>
      </c>
      <c r="K188" s="15">
        <v>10</v>
      </c>
      <c r="L188" s="15">
        <v>10</v>
      </c>
      <c r="M188" s="79">
        <v>5.04</v>
      </c>
      <c r="N188" s="94">
        <v>10</v>
      </c>
      <c r="O188" s="63">
        <v>2530</v>
      </c>
      <c r="P188" s="64">
        <f>Table22457891011234567891011121314151617181920212223242526272829303132333438241[[#This Row],[PEMBULATAN]]*O188</f>
        <v>25300</v>
      </c>
    </row>
    <row r="189" spans="1:16" ht="26.25" customHeight="1" x14ac:dyDescent="0.2">
      <c r="A189" s="13"/>
      <c r="B189" s="73"/>
      <c r="C189" s="71" t="s">
        <v>1058</v>
      </c>
      <c r="D189" s="76" t="s">
        <v>56</v>
      </c>
      <c r="E189" s="12">
        <v>44518</v>
      </c>
      <c r="F189" s="74" t="s">
        <v>58</v>
      </c>
      <c r="G189" s="12">
        <v>44523</v>
      </c>
      <c r="H189" s="75" t="s">
        <v>845</v>
      </c>
      <c r="I189" s="15">
        <v>56</v>
      </c>
      <c r="J189" s="15">
        <v>36</v>
      </c>
      <c r="K189" s="15">
        <v>10</v>
      </c>
      <c r="L189" s="15">
        <v>10</v>
      </c>
      <c r="M189" s="79">
        <v>5.04</v>
      </c>
      <c r="N189" s="94">
        <v>10</v>
      </c>
      <c r="O189" s="63">
        <v>2530</v>
      </c>
      <c r="P189" s="64">
        <f>Table22457891011234567891011121314151617181920212223242526272829303132333438241[[#This Row],[PEMBULATAN]]*O189</f>
        <v>25300</v>
      </c>
    </row>
    <row r="190" spans="1:16" ht="26.25" customHeight="1" x14ac:dyDescent="0.2">
      <c r="A190" s="13"/>
      <c r="B190" s="73"/>
      <c r="C190" s="71" t="s">
        <v>1059</v>
      </c>
      <c r="D190" s="76" t="s">
        <v>56</v>
      </c>
      <c r="E190" s="12">
        <v>44518</v>
      </c>
      <c r="F190" s="74" t="s">
        <v>58</v>
      </c>
      <c r="G190" s="12">
        <v>44523</v>
      </c>
      <c r="H190" s="75" t="s">
        <v>845</v>
      </c>
      <c r="I190" s="15">
        <v>44</v>
      </c>
      <c r="J190" s="15">
        <v>34</v>
      </c>
      <c r="K190" s="15">
        <v>30</v>
      </c>
      <c r="L190" s="15">
        <v>9</v>
      </c>
      <c r="M190" s="79">
        <v>11.22</v>
      </c>
      <c r="N190" s="94">
        <v>11.22</v>
      </c>
      <c r="O190" s="63">
        <v>2530</v>
      </c>
      <c r="P190" s="64">
        <f>Table22457891011234567891011121314151617181920212223242526272829303132333438241[[#This Row],[PEMBULATAN]]*O190</f>
        <v>28386.600000000002</v>
      </c>
    </row>
    <row r="191" spans="1:16" ht="26.25" customHeight="1" x14ac:dyDescent="0.2">
      <c r="A191" s="13"/>
      <c r="B191" s="73"/>
      <c r="C191" s="71" t="s">
        <v>1060</v>
      </c>
      <c r="D191" s="76" t="s">
        <v>56</v>
      </c>
      <c r="E191" s="12">
        <v>44518</v>
      </c>
      <c r="F191" s="74" t="s">
        <v>58</v>
      </c>
      <c r="G191" s="12">
        <v>44523</v>
      </c>
      <c r="H191" s="75" t="s">
        <v>845</v>
      </c>
      <c r="I191" s="15">
        <v>44</v>
      </c>
      <c r="J191" s="15">
        <v>34</v>
      </c>
      <c r="K191" s="15">
        <v>30</v>
      </c>
      <c r="L191" s="15">
        <v>9</v>
      </c>
      <c r="M191" s="79">
        <v>11.22</v>
      </c>
      <c r="N191" s="94">
        <v>11.22</v>
      </c>
      <c r="O191" s="63">
        <v>2530</v>
      </c>
      <c r="P191" s="64">
        <f>Table22457891011234567891011121314151617181920212223242526272829303132333438241[[#This Row],[PEMBULATAN]]*O191</f>
        <v>28386.600000000002</v>
      </c>
    </row>
    <row r="192" spans="1:16" ht="26.25" customHeight="1" x14ac:dyDescent="0.2">
      <c r="A192" s="13"/>
      <c r="B192" s="73"/>
      <c r="C192" s="71" t="s">
        <v>1061</v>
      </c>
      <c r="D192" s="76" t="s">
        <v>56</v>
      </c>
      <c r="E192" s="12">
        <v>44518</v>
      </c>
      <c r="F192" s="74" t="s">
        <v>58</v>
      </c>
      <c r="G192" s="12">
        <v>44523</v>
      </c>
      <c r="H192" s="75" t="s">
        <v>845</v>
      </c>
      <c r="I192" s="15">
        <v>44</v>
      </c>
      <c r="J192" s="15">
        <v>34</v>
      </c>
      <c r="K192" s="15">
        <v>30</v>
      </c>
      <c r="L192" s="15">
        <v>9</v>
      </c>
      <c r="M192" s="79">
        <v>11.22</v>
      </c>
      <c r="N192" s="94">
        <v>11.22</v>
      </c>
      <c r="O192" s="63">
        <v>2530</v>
      </c>
      <c r="P192" s="64">
        <f>Table22457891011234567891011121314151617181920212223242526272829303132333438241[[#This Row],[PEMBULATAN]]*O192</f>
        <v>28386.600000000002</v>
      </c>
    </row>
    <row r="193" spans="1:16" ht="26.25" customHeight="1" x14ac:dyDescent="0.2">
      <c r="A193" s="13"/>
      <c r="B193" s="73"/>
      <c r="C193" s="71" t="s">
        <v>1062</v>
      </c>
      <c r="D193" s="76" t="s">
        <v>56</v>
      </c>
      <c r="E193" s="12">
        <v>44518</v>
      </c>
      <c r="F193" s="74" t="s">
        <v>58</v>
      </c>
      <c r="G193" s="12">
        <v>44523</v>
      </c>
      <c r="H193" s="75" t="s">
        <v>845</v>
      </c>
      <c r="I193" s="15">
        <v>36</v>
      </c>
      <c r="J193" s="15">
        <v>36</v>
      </c>
      <c r="K193" s="15">
        <v>18</v>
      </c>
      <c r="L193" s="15">
        <v>12</v>
      </c>
      <c r="M193" s="79">
        <v>5.8319999999999999</v>
      </c>
      <c r="N193" s="94">
        <v>12</v>
      </c>
      <c r="O193" s="63">
        <v>2530</v>
      </c>
      <c r="P193" s="64">
        <f>Table22457891011234567891011121314151617181920212223242526272829303132333438241[[#This Row],[PEMBULATAN]]*O193</f>
        <v>30360</v>
      </c>
    </row>
    <row r="194" spans="1:16" ht="26.25" customHeight="1" x14ac:dyDescent="0.2">
      <c r="A194" s="13"/>
      <c r="B194" s="73"/>
      <c r="C194" s="71" t="s">
        <v>1063</v>
      </c>
      <c r="D194" s="76" t="s">
        <v>56</v>
      </c>
      <c r="E194" s="12">
        <v>44518</v>
      </c>
      <c r="F194" s="74" t="s">
        <v>58</v>
      </c>
      <c r="G194" s="12">
        <v>44523</v>
      </c>
      <c r="H194" s="75" t="s">
        <v>845</v>
      </c>
      <c r="I194" s="15">
        <v>36</v>
      </c>
      <c r="J194" s="15">
        <v>36</v>
      </c>
      <c r="K194" s="15">
        <v>18</v>
      </c>
      <c r="L194" s="15">
        <v>12</v>
      </c>
      <c r="M194" s="79">
        <v>5.8319999999999999</v>
      </c>
      <c r="N194" s="94">
        <v>12</v>
      </c>
      <c r="O194" s="63">
        <v>2530</v>
      </c>
      <c r="P194" s="64">
        <f>Table22457891011234567891011121314151617181920212223242526272829303132333438241[[#This Row],[PEMBULATAN]]*O194</f>
        <v>30360</v>
      </c>
    </row>
    <row r="195" spans="1:16" ht="26.25" customHeight="1" x14ac:dyDescent="0.2">
      <c r="A195" s="13"/>
      <c r="B195" s="73"/>
      <c r="C195" s="71" t="s">
        <v>1064</v>
      </c>
      <c r="D195" s="76" t="s">
        <v>56</v>
      </c>
      <c r="E195" s="12">
        <v>44518</v>
      </c>
      <c r="F195" s="74" t="s">
        <v>58</v>
      </c>
      <c r="G195" s="12">
        <v>44523</v>
      </c>
      <c r="H195" s="75" t="s">
        <v>845</v>
      </c>
      <c r="I195" s="15">
        <v>44</v>
      </c>
      <c r="J195" s="15">
        <v>34</v>
      </c>
      <c r="K195" s="15">
        <v>30</v>
      </c>
      <c r="L195" s="15">
        <v>9</v>
      </c>
      <c r="M195" s="79">
        <v>11.22</v>
      </c>
      <c r="N195" s="94">
        <v>11.22</v>
      </c>
      <c r="O195" s="63">
        <v>2530</v>
      </c>
      <c r="P195" s="64">
        <f>Table22457891011234567891011121314151617181920212223242526272829303132333438241[[#This Row],[PEMBULATAN]]*O195</f>
        <v>28386.600000000002</v>
      </c>
    </row>
    <row r="196" spans="1:16" ht="26.25" customHeight="1" x14ac:dyDescent="0.2">
      <c r="A196" s="13"/>
      <c r="B196" s="73"/>
      <c r="C196" s="71" t="s">
        <v>1065</v>
      </c>
      <c r="D196" s="76" t="s">
        <v>56</v>
      </c>
      <c r="E196" s="12">
        <v>44518</v>
      </c>
      <c r="F196" s="74" t="s">
        <v>58</v>
      </c>
      <c r="G196" s="12">
        <v>44523</v>
      </c>
      <c r="H196" s="75" t="s">
        <v>845</v>
      </c>
      <c r="I196" s="15">
        <v>44</v>
      </c>
      <c r="J196" s="15">
        <v>34</v>
      </c>
      <c r="K196" s="15">
        <v>30</v>
      </c>
      <c r="L196" s="15">
        <v>9</v>
      </c>
      <c r="M196" s="79">
        <v>11.22</v>
      </c>
      <c r="N196" s="94">
        <v>11.22</v>
      </c>
      <c r="O196" s="63">
        <v>2530</v>
      </c>
      <c r="P196" s="64">
        <f>Table22457891011234567891011121314151617181920212223242526272829303132333438241[[#This Row],[PEMBULATAN]]*O196</f>
        <v>28386.600000000002</v>
      </c>
    </row>
    <row r="197" spans="1:16" ht="26.25" customHeight="1" x14ac:dyDescent="0.2">
      <c r="A197" s="13"/>
      <c r="B197" s="73"/>
      <c r="C197" s="71" t="s">
        <v>1066</v>
      </c>
      <c r="D197" s="76" t="s">
        <v>56</v>
      </c>
      <c r="E197" s="12">
        <v>44518</v>
      </c>
      <c r="F197" s="74" t="s">
        <v>58</v>
      </c>
      <c r="G197" s="12">
        <v>44523</v>
      </c>
      <c r="H197" s="75" t="s">
        <v>845</v>
      </c>
      <c r="I197" s="15">
        <v>36</v>
      </c>
      <c r="J197" s="15">
        <v>36</v>
      </c>
      <c r="K197" s="15">
        <v>18</v>
      </c>
      <c r="L197" s="15">
        <v>12</v>
      </c>
      <c r="M197" s="79">
        <v>5.8319999999999999</v>
      </c>
      <c r="N197" s="94">
        <v>12</v>
      </c>
      <c r="O197" s="63">
        <v>2530</v>
      </c>
      <c r="P197" s="64">
        <f>Table22457891011234567891011121314151617181920212223242526272829303132333438241[[#This Row],[PEMBULATAN]]*O197</f>
        <v>30360</v>
      </c>
    </row>
    <row r="198" spans="1:16" ht="26.25" customHeight="1" x14ac:dyDescent="0.2">
      <c r="A198" s="13"/>
      <c r="B198" s="73"/>
      <c r="C198" s="71" t="s">
        <v>1067</v>
      </c>
      <c r="D198" s="76" t="s">
        <v>56</v>
      </c>
      <c r="E198" s="12">
        <v>44518</v>
      </c>
      <c r="F198" s="74" t="s">
        <v>58</v>
      </c>
      <c r="G198" s="12">
        <v>44523</v>
      </c>
      <c r="H198" s="75" t="s">
        <v>845</v>
      </c>
      <c r="I198" s="15">
        <v>36</v>
      </c>
      <c r="J198" s="15">
        <v>36</v>
      </c>
      <c r="K198" s="15">
        <v>18</v>
      </c>
      <c r="L198" s="15">
        <v>12</v>
      </c>
      <c r="M198" s="79">
        <v>5.8319999999999999</v>
      </c>
      <c r="N198" s="94">
        <v>12</v>
      </c>
      <c r="O198" s="63">
        <v>2530</v>
      </c>
      <c r="P198" s="64">
        <f>Table22457891011234567891011121314151617181920212223242526272829303132333438241[[#This Row],[PEMBULATAN]]*O198</f>
        <v>30360</v>
      </c>
    </row>
    <row r="199" spans="1:16" ht="26.25" customHeight="1" x14ac:dyDescent="0.2">
      <c r="A199" s="13"/>
      <c r="B199" s="73"/>
      <c r="C199" s="71" t="s">
        <v>1068</v>
      </c>
      <c r="D199" s="76" t="s">
        <v>56</v>
      </c>
      <c r="E199" s="12">
        <v>44518</v>
      </c>
      <c r="F199" s="74" t="s">
        <v>58</v>
      </c>
      <c r="G199" s="12">
        <v>44523</v>
      </c>
      <c r="H199" s="75" t="s">
        <v>845</v>
      </c>
      <c r="I199" s="15">
        <v>36</v>
      </c>
      <c r="J199" s="15">
        <v>36</v>
      </c>
      <c r="K199" s="15">
        <v>18</v>
      </c>
      <c r="L199" s="15">
        <v>12</v>
      </c>
      <c r="M199" s="79">
        <v>5.8319999999999999</v>
      </c>
      <c r="N199" s="94">
        <v>12</v>
      </c>
      <c r="O199" s="63">
        <v>2530</v>
      </c>
      <c r="P199" s="64">
        <f>Table22457891011234567891011121314151617181920212223242526272829303132333438241[[#This Row],[PEMBULATAN]]*O199</f>
        <v>30360</v>
      </c>
    </row>
    <row r="200" spans="1:16" ht="26.25" customHeight="1" x14ac:dyDescent="0.2">
      <c r="A200" s="13"/>
      <c r="B200" s="73"/>
      <c r="C200" s="71" t="s">
        <v>1069</v>
      </c>
      <c r="D200" s="76" t="s">
        <v>56</v>
      </c>
      <c r="E200" s="12">
        <v>44518</v>
      </c>
      <c r="F200" s="74" t="s">
        <v>58</v>
      </c>
      <c r="G200" s="12">
        <v>44523</v>
      </c>
      <c r="H200" s="75" t="s">
        <v>845</v>
      </c>
      <c r="I200" s="15">
        <v>36</v>
      </c>
      <c r="J200" s="15">
        <v>36</v>
      </c>
      <c r="K200" s="15">
        <v>18</v>
      </c>
      <c r="L200" s="15">
        <v>9</v>
      </c>
      <c r="M200" s="79">
        <v>5.8319999999999999</v>
      </c>
      <c r="N200" s="94">
        <v>9</v>
      </c>
      <c r="O200" s="63">
        <v>2530</v>
      </c>
      <c r="P200" s="64">
        <f>Table22457891011234567891011121314151617181920212223242526272829303132333438241[[#This Row],[PEMBULATAN]]*O200</f>
        <v>22770</v>
      </c>
    </row>
    <row r="201" spans="1:16" ht="26.25" customHeight="1" x14ac:dyDescent="0.2">
      <c r="A201" s="13"/>
      <c r="B201" s="73"/>
      <c r="C201" s="71" t="s">
        <v>1070</v>
      </c>
      <c r="D201" s="76" t="s">
        <v>56</v>
      </c>
      <c r="E201" s="12">
        <v>44518</v>
      </c>
      <c r="F201" s="74" t="s">
        <v>58</v>
      </c>
      <c r="G201" s="12">
        <v>44523</v>
      </c>
      <c r="H201" s="75" t="s">
        <v>845</v>
      </c>
      <c r="I201" s="15">
        <v>36</v>
      </c>
      <c r="J201" s="15">
        <v>36</v>
      </c>
      <c r="K201" s="15">
        <v>18</v>
      </c>
      <c r="L201" s="15">
        <v>9</v>
      </c>
      <c r="M201" s="79">
        <v>5.8319999999999999</v>
      </c>
      <c r="N201" s="94">
        <v>9</v>
      </c>
      <c r="O201" s="63">
        <v>2530</v>
      </c>
      <c r="P201" s="64">
        <f>Table22457891011234567891011121314151617181920212223242526272829303132333438241[[#This Row],[PEMBULATAN]]*O201</f>
        <v>22770</v>
      </c>
    </row>
    <row r="202" spans="1:16" ht="26.25" customHeight="1" x14ac:dyDescent="0.2">
      <c r="A202" s="13"/>
      <c r="B202" s="73"/>
      <c r="C202" s="71" t="s">
        <v>1071</v>
      </c>
      <c r="D202" s="76" t="s">
        <v>56</v>
      </c>
      <c r="E202" s="12">
        <v>44518</v>
      </c>
      <c r="F202" s="74" t="s">
        <v>58</v>
      </c>
      <c r="G202" s="12">
        <v>44523</v>
      </c>
      <c r="H202" s="75" t="s">
        <v>845</v>
      </c>
      <c r="I202" s="15">
        <v>36</v>
      </c>
      <c r="J202" s="15">
        <v>36</v>
      </c>
      <c r="K202" s="15">
        <v>18</v>
      </c>
      <c r="L202" s="15">
        <v>9</v>
      </c>
      <c r="M202" s="79">
        <v>5.8319999999999999</v>
      </c>
      <c r="N202" s="94">
        <v>9</v>
      </c>
      <c r="O202" s="63">
        <v>2530</v>
      </c>
      <c r="P202" s="64">
        <f>Table22457891011234567891011121314151617181920212223242526272829303132333438241[[#This Row],[PEMBULATAN]]*O202</f>
        <v>22770</v>
      </c>
    </row>
    <row r="203" spans="1:16" ht="26.25" customHeight="1" x14ac:dyDescent="0.2">
      <c r="A203" s="13"/>
      <c r="B203" s="73"/>
      <c r="C203" s="71" t="s">
        <v>1072</v>
      </c>
      <c r="D203" s="76" t="s">
        <v>56</v>
      </c>
      <c r="E203" s="12">
        <v>44518</v>
      </c>
      <c r="F203" s="74" t="s">
        <v>58</v>
      </c>
      <c r="G203" s="12">
        <v>44523</v>
      </c>
      <c r="H203" s="75" t="s">
        <v>845</v>
      </c>
      <c r="I203" s="15">
        <v>36</v>
      </c>
      <c r="J203" s="15">
        <v>36</v>
      </c>
      <c r="K203" s="15">
        <v>18</v>
      </c>
      <c r="L203" s="15">
        <v>9</v>
      </c>
      <c r="M203" s="79">
        <v>5.8319999999999999</v>
      </c>
      <c r="N203" s="94">
        <v>9</v>
      </c>
      <c r="O203" s="63">
        <v>2530</v>
      </c>
      <c r="P203" s="64">
        <f>Table22457891011234567891011121314151617181920212223242526272829303132333438241[[#This Row],[PEMBULATAN]]*O203</f>
        <v>22770</v>
      </c>
    </row>
    <row r="204" spans="1:16" ht="26.25" customHeight="1" x14ac:dyDescent="0.2">
      <c r="A204" s="13"/>
      <c r="B204" s="73"/>
      <c r="C204" s="71" t="s">
        <v>1073</v>
      </c>
      <c r="D204" s="76" t="s">
        <v>56</v>
      </c>
      <c r="E204" s="12">
        <v>44518</v>
      </c>
      <c r="F204" s="74" t="s">
        <v>58</v>
      </c>
      <c r="G204" s="12">
        <v>44523</v>
      </c>
      <c r="H204" s="75" t="s">
        <v>845</v>
      </c>
      <c r="I204" s="15">
        <v>40</v>
      </c>
      <c r="J204" s="15">
        <v>24</v>
      </c>
      <c r="K204" s="15">
        <v>15</v>
      </c>
      <c r="L204" s="15">
        <v>3</v>
      </c>
      <c r="M204" s="79">
        <v>3.6</v>
      </c>
      <c r="N204" s="94">
        <v>3.6</v>
      </c>
      <c r="O204" s="63">
        <v>2530</v>
      </c>
      <c r="P204" s="64">
        <f>Table22457891011234567891011121314151617181920212223242526272829303132333438241[[#This Row],[PEMBULATAN]]*O204</f>
        <v>9108</v>
      </c>
    </row>
    <row r="205" spans="1:16" ht="26.25" customHeight="1" x14ac:dyDescent="0.2">
      <c r="A205" s="13"/>
      <c r="B205" s="73"/>
      <c r="C205" s="71" t="s">
        <v>1074</v>
      </c>
      <c r="D205" s="76" t="s">
        <v>56</v>
      </c>
      <c r="E205" s="12">
        <v>44518</v>
      </c>
      <c r="F205" s="74" t="s">
        <v>58</v>
      </c>
      <c r="G205" s="12">
        <v>44523</v>
      </c>
      <c r="H205" s="75" t="s">
        <v>845</v>
      </c>
      <c r="I205" s="15">
        <v>40</v>
      </c>
      <c r="J205" s="15">
        <v>24</v>
      </c>
      <c r="K205" s="15">
        <v>15</v>
      </c>
      <c r="L205" s="15">
        <v>3</v>
      </c>
      <c r="M205" s="79">
        <v>3.6</v>
      </c>
      <c r="N205" s="94">
        <v>3.6</v>
      </c>
      <c r="O205" s="63">
        <v>2530</v>
      </c>
      <c r="P205" s="64">
        <f>Table22457891011234567891011121314151617181920212223242526272829303132333438241[[#This Row],[PEMBULATAN]]*O205</f>
        <v>9108</v>
      </c>
    </row>
    <row r="206" spans="1:16" ht="26.25" customHeight="1" x14ac:dyDescent="0.2">
      <c r="A206" s="13"/>
      <c r="B206" s="73"/>
      <c r="C206" s="71" t="s">
        <v>1075</v>
      </c>
      <c r="D206" s="76" t="s">
        <v>56</v>
      </c>
      <c r="E206" s="12">
        <v>44518</v>
      </c>
      <c r="F206" s="74" t="s">
        <v>58</v>
      </c>
      <c r="G206" s="12">
        <v>44523</v>
      </c>
      <c r="H206" s="75" t="s">
        <v>845</v>
      </c>
      <c r="I206" s="15">
        <v>40</v>
      </c>
      <c r="J206" s="15">
        <v>24</v>
      </c>
      <c r="K206" s="15">
        <v>15</v>
      </c>
      <c r="L206" s="15">
        <v>5</v>
      </c>
      <c r="M206" s="79">
        <v>3.6</v>
      </c>
      <c r="N206" s="94">
        <v>5</v>
      </c>
      <c r="O206" s="63">
        <v>2530</v>
      </c>
      <c r="P206" s="64">
        <f>Table22457891011234567891011121314151617181920212223242526272829303132333438241[[#This Row],[PEMBULATAN]]*O206</f>
        <v>12650</v>
      </c>
    </row>
    <row r="207" spans="1:16" ht="26.25" customHeight="1" x14ac:dyDescent="0.2">
      <c r="A207" s="13"/>
      <c r="B207" s="73"/>
      <c r="C207" s="71" t="s">
        <v>1076</v>
      </c>
      <c r="D207" s="76" t="s">
        <v>56</v>
      </c>
      <c r="E207" s="12">
        <v>44518</v>
      </c>
      <c r="F207" s="74" t="s">
        <v>58</v>
      </c>
      <c r="G207" s="12">
        <v>44523</v>
      </c>
      <c r="H207" s="75" t="s">
        <v>845</v>
      </c>
      <c r="I207" s="15">
        <v>33</v>
      </c>
      <c r="J207" s="15">
        <v>24</v>
      </c>
      <c r="K207" s="15">
        <v>18</v>
      </c>
      <c r="L207" s="15">
        <v>7</v>
      </c>
      <c r="M207" s="79">
        <v>3.5640000000000001</v>
      </c>
      <c r="N207" s="94">
        <v>7</v>
      </c>
      <c r="O207" s="63">
        <v>2530</v>
      </c>
      <c r="P207" s="64">
        <f>Table22457891011234567891011121314151617181920212223242526272829303132333438241[[#This Row],[PEMBULATAN]]*O207</f>
        <v>17710</v>
      </c>
    </row>
    <row r="208" spans="1:16" ht="26.25" customHeight="1" x14ac:dyDescent="0.2">
      <c r="A208" s="13"/>
      <c r="B208" s="73"/>
      <c r="C208" s="71" t="s">
        <v>1077</v>
      </c>
      <c r="D208" s="76" t="s">
        <v>56</v>
      </c>
      <c r="E208" s="12">
        <v>44518</v>
      </c>
      <c r="F208" s="74" t="s">
        <v>58</v>
      </c>
      <c r="G208" s="12">
        <v>44523</v>
      </c>
      <c r="H208" s="75" t="s">
        <v>845</v>
      </c>
      <c r="I208" s="15">
        <v>33</v>
      </c>
      <c r="J208" s="15">
        <v>24</v>
      </c>
      <c r="K208" s="15">
        <v>18</v>
      </c>
      <c r="L208" s="15">
        <v>8</v>
      </c>
      <c r="M208" s="79">
        <v>3.5640000000000001</v>
      </c>
      <c r="N208" s="94">
        <v>8</v>
      </c>
      <c r="O208" s="63">
        <v>2530</v>
      </c>
      <c r="P208" s="64">
        <f>Table22457891011234567891011121314151617181920212223242526272829303132333438241[[#This Row],[PEMBULATAN]]*O208</f>
        <v>20240</v>
      </c>
    </row>
    <row r="209" spans="1:16" ht="26.25" customHeight="1" x14ac:dyDescent="0.2">
      <c r="A209" s="13"/>
      <c r="B209" s="73"/>
      <c r="C209" s="71" t="s">
        <v>1078</v>
      </c>
      <c r="D209" s="76" t="s">
        <v>56</v>
      </c>
      <c r="E209" s="12">
        <v>44518</v>
      </c>
      <c r="F209" s="74" t="s">
        <v>58</v>
      </c>
      <c r="G209" s="12">
        <v>44523</v>
      </c>
      <c r="H209" s="75" t="s">
        <v>845</v>
      </c>
      <c r="I209" s="15">
        <v>33</v>
      </c>
      <c r="J209" s="15">
        <v>24</v>
      </c>
      <c r="K209" s="15">
        <v>18</v>
      </c>
      <c r="L209" s="15">
        <v>8</v>
      </c>
      <c r="M209" s="79">
        <v>3.5640000000000001</v>
      </c>
      <c r="N209" s="94">
        <v>8</v>
      </c>
      <c r="O209" s="63">
        <v>2530</v>
      </c>
      <c r="P209" s="64">
        <f>Table22457891011234567891011121314151617181920212223242526272829303132333438241[[#This Row],[PEMBULATAN]]*O209</f>
        <v>20240</v>
      </c>
    </row>
    <row r="210" spans="1:16" ht="26.25" customHeight="1" x14ac:dyDescent="0.2">
      <c r="A210" s="13"/>
      <c r="B210" s="73"/>
      <c r="C210" s="71" t="s">
        <v>1079</v>
      </c>
      <c r="D210" s="76" t="s">
        <v>56</v>
      </c>
      <c r="E210" s="12">
        <v>44518</v>
      </c>
      <c r="F210" s="74" t="s">
        <v>58</v>
      </c>
      <c r="G210" s="12">
        <v>44523</v>
      </c>
      <c r="H210" s="75" t="s">
        <v>845</v>
      </c>
      <c r="I210" s="15">
        <v>56</v>
      </c>
      <c r="J210" s="15">
        <v>40</v>
      </c>
      <c r="K210" s="15">
        <v>10</v>
      </c>
      <c r="L210" s="15">
        <v>10</v>
      </c>
      <c r="M210" s="79">
        <v>5.6</v>
      </c>
      <c r="N210" s="94">
        <v>10</v>
      </c>
      <c r="O210" s="63">
        <v>2530</v>
      </c>
      <c r="P210" s="64">
        <f>Table22457891011234567891011121314151617181920212223242526272829303132333438241[[#This Row],[PEMBULATAN]]*O210</f>
        <v>25300</v>
      </c>
    </row>
    <row r="211" spans="1:16" ht="26.25" customHeight="1" x14ac:dyDescent="0.2">
      <c r="A211" s="13"/>
      <c r="B211" s="73"/>
      <c r="C211" s="71" t="s">
        <v>1080</v>
      </c>
      <c r="D211" s="76" t="s">
        <v>56</v>
      </c>
      <c r="E211" s="12">
        <v>44518</v>
      </c>
      <c r="F211" s="74" t="s">
        <v>58</v>
      </c>
      <c r="G211" s="12">
        <v>44523</v>
      </c>
      <c r="H211" s="75" t="s">
        <v>845</v>
      </c>
      <c r="I211" s="15">
        <v>36</v>
      </c>
      <c r="J211" s="15">
        <v>36</v>
      </c>
      <c r="K211" s="15">
        <v>18</v>
      </c>
      <c r="L211" s="15">
        <v>12</v>
      </c>
      <c r="M211" s="79">
        <v>5.8319999999999999</v>
      </c>
      <c r="N211" s="94">
        <v>12</v>
      </c>
      <c r="O211" s="63">
        <v>2530</v>
      </c>
      <c r="P211" s="64">
        <f>Table22457891011234567891011121314151617181920212223242526272829303132333438241[[#This Row],[PEMBULATAN]]*O211</f>
        <v>30360</v>
      </c>
    </row>
    <row r="212" spans="1:16" ht="26.25" customHeight="1" x14ac:dyDescent="0.2">
      <c r="A212" s="13"/>
      <c r="B212" s="73"/>
      <c r="C212" s="71" t="s">
        <v>1081</v>
      </c>
      <c r="D212" s="76" t="s">
        <v>56</v>
      </c>
      <c r="E212" s="12">
        <v>44518</v>
      </c>
      <c r="F212" s="74" t="s">
        <v>58</v>
      </c>
      <c r="G212" s="12">
        <v>44523</v>
      </c>
      <c r="H212" s="75" t="s">
        <v>845</v>
      </c>
      <c r="I212" s="15">
        <v>42</v>
      </c>
      <c r="J212" s="15">
        <v>33</v>
      </c>
      <c r="K212" s="15">
        <v>17</v>
      </c>
      <c r="L212" s="15">
        <v>10</v>
      </c>
      <c r="M212" s="79">
        <v>5.8905000000000003</v>
      </c>
      <c r="N212" s="94">
        <v>10</v>
      </c>
      <c r="O212" s="63">
        <v>2530</v>
      </c>
      <c r="P212" s="64">
        <f>Table22457891011234567891011121314151617181920212223242526272829303132333438241[[#This Row],[PEMBULATAN]]*O212</f>
        <v>25300</v>
      </c>
    </row>
    <row r="213" spans="1:16" ht="26.25" customHeight="1" x14ac:dyDescent="0.2">
      <c r="A213" s="13"/>
      <c r="B213" s="73"/>
      <c r="C213" s="71" t="s">
        <v>1082</v>
      </c>
      <c r="D213" s="76" t="s">
        <v>56</v>
      </c>
      <c r="E213" s="12">
        <v>44518</v>
      </c>
      <c r="F213" s="74" t="s">
        <v>58</v>
      </c>
      <c r="G213" s="12">
        <v>44523</v>
      </c>
      <c r="H213" s="75" t="s">
        <v>845</v>
      </c>
      <c r="I213" s="15">
        <v>36</v>
      </c>
      <c r="J213" s="15">
        <v>36</v>
      </c>
      <c r="K213" s="15">
        <v>18</v>
      </c>
      <c r="L213" s="15">
        <v>12</v>
      </c>
      <c r="M213" s="79">
        <v>5.8319999999999999</v>
      </c>
      <c r="N213" s="94">
        <v>12</v>
      </c>
      <c r="O213" s="63">
        <v>2530</v>
      </c>
      <c r="P213" s="64">
        <f>Table22457891011234567891011121314151617181920212223242526272829303132333438241[[#This Row],[PEMBULATAN]]*O213</f>
        <v>30360</v>
      </c>
    </row>
    <row r="214" spans="1:16" ht="26.25" customHeight="1" x14ac:dyDescent="0.2">
      <c r="A214" s="13"/>
      <c r="B214" s="73"/>
      <c r="C214" s="71" t="s">
        <v>1083</v>
      </c>
      <c r="D214" s="76" t="s">
        <v>56</v>
      </c>
      <c r="E214" s="12">
        <v>44518</v>
      </c>
      <c r="F214" s="74" t="s">
        <v>58</v>
      </c>
      <c r="G214" s="12">
        <v>44523</v>
      </c>
      <c r="H214" s="75" t="s">
        <v>845</v>
      </c>
      <c r="I214" s="15">
        <v>38</v>
      </c>
      <c r="J214" s="15">
        <v>24</v>
      </c>
      <c r="K214" s="15">
        <v>20</v>
      </c>
      <c r="L214" s="15">
        <v>6</v>
      </c>
      <c r="M214" s="79">
        <v>4.5599999999999996</v>
      </c>
      <c r="N214" s="94">
        <v>6</v>
      </c>
      <c r="O214" s="63">
        <v>2530</v>
      </c>
      <c r="P214" s="64">
        <f>Table22457891011234567891011121314151617181920212223242526272829303132333438241[[#This Row],[PEMBULATAN]]*O214</f>
        <v>15180</v>
      </c>
    </row>
    <row r="215" spans="1:16" ht="26.25" customHeight="1" x14ac:dyDescent="0.2">
      <c r="A215" s="13"/>
      <c r="B215" s="73"/>
      <c r="C215" s="71" t="s">
        <v>1084</v>
      </c>
      <c r="D215" s="76" t="s">
        <v>56</v>
      </c>
      <c r="E215" s="12">
        <v>44518</v>
      </c>
      <c r="F215" s="74" t="s">
        <v>58</v>
      </c>
      <c r="G215" s="12">
        <v>44523</v>
      </c>
      <c r="H215" s="75" t="s">
        <v>845</v>
      </c>
      <c r="I215" s="15">
        <v>40</v>
      </c>
      <c r="J215" s="15">
        <v>32</v>
      </c>
      <c r="K215" s="15">
        <v>18</v>
      </c>
      <c r="L215" s="15">
        <v>10</v>
      </c>
      <c r="M215" s="79">
        <v>5.76</v>
      </c>
      <c r="N215" s="94">
        <v>10</v>
      </c>
      <c r="O215" s="63">
        <v>2530</v>
      </c>
      <c r="P215" s="64">
        <f>Table22457891011234567891011121314151617181920212223242526272829303132333438241[[#This Row],[PEMBULATAN]]*O215</f>
        <v>25300</v>
      </c>
    </row>
    <row r="216" spans="1:16" ht="26.25" customHeight="1" x14ac:dyDescent="0.2">
      <c r="A216" s="13"/>
      <c r="B216" s="73"/>
      <c r="C216" s="71" t="s">
        <v>1085</v>
      </c>
      <c r="D216" s="76" t="s">
        <v>56</v>
      </c>
      <c r="E216" s="12">
        <v>44518</v>
      </c>
      <c r="F216" s="74" t="s">
        <v>58</v>
      </c>
      <c r="G216" s="12">
        <v>44523</v>
      </c>
      <c r="H216" s="75" t="s">
        <v>845</v>
      </c>
      <c r="I216" s="15">
        <v>85</v>
      </c>
      <c r="J216" s="15">
        <v>35</v>
      </c>
      <c r="K216" s="15">
        <v>27</v>
      </c>
      <c r="L216" s="15">
        <v>4</v>
      </c>
      <c r="M216" s="79">
        <v>20.081250000000001</v>
      </c>
      <c r="N216" s="94">
        <v>20.081250000000001</v>
      </c>
      <c r="O216" s="63">
        <v>2530</v>
      </c>
      <c r="P216" s="64">
        <f>Table22457891011234567891011121314151617181920212223242526272829303132333438241[[#This Row],[PEMBULATAN]]*O216</f>
        <v>50805.5625</v>
      </c>
    </row>
    <row r="217" spans="1:16" ht="26.25" customHeight="1" x14ac:dyDescent="0.2">
      <c r="A217" s="13"/>
      <c r="B217" s="73"/>
      <c r="C217" s="71" t="s">
        <v>1086</v>
      </c>
      <c r="D217" s="76" t="s">
        <v>56</v>
      </c>
      <c r="E217" s="12">
        <v>44518</v>
      </c>
      <c r="F217" s="74" t="s">
        <v>58</v>
      </c>
      <c r="G217" s="12">
        <v>44523</v>
      </c>
      <c r="H217" s="75" t="s">
        <v>845</v>
      </c>
      <c r="I217" s="15">
        <v>150</v>
      </c>
      <c r="J217" s="15">
        <v>64</v>
      </c>
      <c r="K217" s="15">
        <v>10</v>
      </c>
      <c r="L217" s="15">
        <v>21</v>
      </c>
      <c r="M217" s="79">
        <v>24</v>
      </c>
      <c r="N217" s="94">
        <v>24</v>
      </c>
      <c r="O217" s="63">
        <v>2530</v>
      </c>
      <c r="P217" s="64">
        <f>Table22457891011234567891011121314151617181920212223242526272829303132333438241[[#This Row],[PEMBULATAN]]*O217</f>
        <v>60720</v>
      </c>
    </row>
    <row r="218" spans="1:16" ht="26.25" customHeight="1" x14ac:dyDescent="0.2">
      <c r="A218" s="13"/>
      <c r="B218" s="73"/>
      <c r="C218" s="71" t="s">
        <v>1087</v>
      </c>
      <c r="D218" s="76" t="s">
        <v>56</v>
      </c>
      <c r="E218" s="12">
        <v>44518</v>
      </c>
      <c r="F218" s="74" t="s">
        <v>58</v>
      </c>
      <c r="G218" s="12">
        <v>44523</v>
      </c>
      <c r="H218" s="75" t="s">
        <v>845</v>
      </c>
      <c r="I218" s="15">
        <v>150</v>
      </c>
      <c r="J218" s="15">
        <v>64</v>
      </c>
      <c r="K218" s="15">
        <v>10</v>
      </c>
      <c r="L218" s="15">
        <v>21</v>
      </c>
      <c r="M218" s="79">
        <v>24</v>
      </c>
      <c r="N218" s="94">
        <v>24</v>
      </c>
      <c r="O218" s="63">
        <v>2530</v>
      </c>
      <c r="P218" s="64">
        <f>Table22457891011234567891011121314151617181920212223242526272829303132333438241[[#This Row],[PEMBULATAN]]*O218</f>
        <v>60720</v>
      </c>
    </row>
    <row r="219" spans="1:16" ht="26.25" customHeight="1" x14ac:dyDescent="0.2">
      <c r="A219" s="13"/>
      <c r="B219" s="73"/>
      <c r="C219" s="71" t="s">
        <v>1088</v>
      </c>
      <c r="D219" s="76" t="s">
        <v>56</v>
      </c>
      <c r="E219" s="12">
        <v>44518</v>
      </c>
      <c r="F219" s="74" t="s">
        <v>58</v>
      </c>
      <c r="G219" s="12">
        <v>44523</v>
      </c>
      <c r="H219" s="75" t="s">
        <v>845</v>
      </c>
      <c r="I219" s="15">
        <v>150</v>
      </c>
      <c r="J219" s="15">
        <v>64</v>
      </c>
      <c r="K219" s="15">
        <v>10</v>
      </c>
      <c r="L219" s="15">
        <v>21</v>
      </c>
      <c r="M219" s="79">
        <v>24</v>
      </c>
      <c r="N219" s="94">
        <v>24</v>
      </c>
      <c r="O219" s="63">
        <v>2530</v>
      </c>
      <c r="P219" s="64">
        <f>Table22457891011234567891011121314151617181920212223242526272829303132333438241[[#This Row],[PEMBULATAN]]*O219</f>
        <v>60720</v>
      </c>
    </row>
    <row r="220" spans="1:16" ht="26.25" customHeight="1" x14ac:dyDescent="0.2">
      <c r="A220" s="13"/>
      <c r="B220" s="73"/>
      <c r="C220" s="71" t="s">
        <v>1089</v>
      </c>
      <c r="D220" s="76" t="s">
        <v>56</v>
      </c>
      <c r="E220" s="12">
        <v>44518</v>
      </c>
      <c r="F220" s="74" t="s">
        <v>58</v>
      </c>
      <c r="G220" s="12">
        <v>44523</v>
      </c>
      <c r="H220" s="75" t="s">
        <v>845</v>
      </c>
      <c r="I220" s="15">
        <v>150</v>
      </c>
      <c r="J220" s="15">
        <v>64</v>
      </c>
      <c r="K220" s="15">
        <v>10</v>
      </c>
      <c r="L220" s="15">
        <v>21</v>
      </c>
      <c r="M220" s="79">
        <v>24</v>
      </c>
      <c r="N220" s="94">
        <v>24</v>
      </c>
      <c r="O220" s="63">
        <v>2530</v>
      </c>
      <c r="P220" s="64">
        <f>Table22457891011234567891011121314151617181920212223242526272829303132333438241[[#This Row],[PEMBULATAN]]*O220</f>
        <v>60720</v>
      </c>
    </row>
    <row r="221" spans="1:16" ht="26.25" customHeight="1" x14ac:dyDescent="0.2">
      <c r="A221" s="13"/>
      <c r="B221" s="73"/>
      <c r="C221" s="71" t="s">
        <v>1090</v>
      </c>
      <c r="D221" s="76" t="s">
        <v>56</v>
      </c>
      <c r="E221" s="12">
        <v>44518</v>
      </c>
      <c r="F221" s="74" t="s">
        <v>58</v>
      </c>
      <c r="G221" s="12">
        <v>44523</v>
      </c>
      <c r="H221" s="75" t="s">
        <v>845</v>
      </c>
      <c r="I221" s="15">
        <v>150</v>
      </c>
      <c r="J221" s="15">
        <v>64</v>
      </c>
      <c r="K221" s="15">
        <v>10</v>
      </c>
      <c r="L221" s="15">
        <v>21</v>
      </c>
      <c r="M221" s="79">
        <v>24</v>
      </c>
      <c r="N221" s="94">
        <v>24</v>
      </c>
      <c r="O221" s="63">
        <v>2530</v>
      </c>
      <c r="P221" s="64">
        <f>Table22457891011234567891011121314151617181920212223242526272829303132333438241[[#This Row],[PEMBULATAN]]*O221</f>
        <v>60720</v>
      </c>
    </row>
    <row r="222" spans="1:16" ht="22.5" customHeight="1" x14ac:dyDescent="0.2">
      <c r="A222" s="116" t="s">
        <v>30</v>
      </c>
      <c r="B222" s="117"/>
      <c r="C222" s="117"/>
      <c r="D222" s="117"/>
      <c r="E222" s="117"/>
      <c r="F222" s="117"/>
      <c r="G222" s="117"/>
      <c r="H222" s="117"/>
      <c r="I222" s="117"/>
      <c r="J222" s="117"/>
      <c r="K222" s="117"/>
      <c r="L222" s="118"/>
      <c r="M222" s="77">
        <f>SUBTOTAL(109,Table22457891011234567891011121314151617181920212223242526272829303132333438241[KG VOLUME])</f>
        <v>3584.1537499999968</v>
      </c>
      <c r="N222" s="67">
        <f>SUM(N3:N221)</f>
        <v>3792.0759999999977</v>
      </c>
      <c r="O222" s="119">
        <f>SUM(P3:P221)</f>
        <v>9593952.2799999975</v>
      </c>
      <c r="P222" s="120"/>
    </row>
    <row r="223" spans="1:16" ht="18" customHeight="1" x14ac:dyDescent="0.2">
      <c r="A223" s="84"/>
      <c r="B223" s="55" t="s">
        <v>42</v>
      </c>
      <c r="C223" s="54"/>
      <c r="D223" s="56" t="s">
        <v>43</v>
      </c>
      <c r="E223" s="84"/>
      <c r="F223" s="84"/>
      <c r="G223" s="84"/>
      <c r="H223" s="84"/>
      <c r="I223" s="84"/>
      <c r="J223" s="84"/>
      <c r="K223" s="84"/>
      <c r="L223" s="84"/>
      <c r="M223" s="85"/>
      <c r="N223" s="86" t="s">
        <v>51</v>
      </c>
      <c r="O223" s="87"/>
      <c r="P223" s="87">
        <f>O222*10%</f>
        <v>959395.22799999977</v>
      </c>
    </row>
    <row r="224" spans="1:16" ht="18" customHeight="1" thickBot="1" x14ac:dyDescent="0.25">
      <c r="A224" s="84"/>
      <c r="B224" s="55"/>
      <c r="C224" s="54"/>
      <c r="D224" s="56"/>
      <c r="E224" s="84"/>
      <c r="F224" s="84"/>
      <c r="G224" s="84"/>
      <c r="H224" s="84"/>
      <c r="I224" s="84"/>
      <c r="J224" s="84"/>
      <c r="K224" s="84"/>
      <c r="L224" s="84"/>
      <c r="M224" s="85"/>
      <c r="N224" s="88" t="s">
        <v>52</v>
      </c>
      <c r="O224" s="89"/>
      <c r="P224" s="89">
        <f>O222-P223</f>
        <v>8634557.0519999973</v>
      </c>
    </row>
    <row r="225" spans="1:16" ht="18" customHeight="1" x14ac:dyDescent="0.2">
      <c r="A225" s="10"/>
      <c r="H225" s="62"/>
      <c r="N225" s="61" t="s">
        <v>31</v>
      </c>
      <c r="P225" s="68">
        <f>P224*1%</f>
        <v>86345.570519999979</v>
      </c>
    </row>
    <row r="226" spans="1:16" ht="18" customHeight="1" thickBot="1" x14ac:dyDescent="0.25">
      <c r="A226" s="10"/>
      <c r="H226" s="62"/>
      <c r="N226" s="61" t="s">
        <v>53</v>
      </c>
      <c r="P226" s="70">
        <f>P224*2%</f>
        <v>172691.14103999996</v>
      </c>
    </row>
    <row r="227" spans="1:16" ht="18" customHeight="1" x14ac:dyDescent="0.2">
      <c r="A227" s="10"/>
      <c r="H227" s="62"/>
      <c r="N227" s="65" t="s">
        <v>32</v>
      </c>
      <c r="O227" s="66"/>
      <c r="P227" s="69">
        <f>P224+P225-P226</f>
        <v>8548211.4814799987</v>
      </c>
    </row>
    <row r="229" spans="1:16" x14ac:dyDescent="0.2">
      <c r="A229" s="10"/>
      <c r="H229" s="62"/>
      <c r="P229" s="70"/>
    </row>
    <row r="230" spans="1:16" x14ac:dyDescent="0.2">
      <c r="A230" s="10"/>
      <c r="H230" s="62"/>
      <c r="O230" s="57"/>
      <c r="P230" s="70"/>
    </row>
    <row r="231" spans="1:16" s="3" customFormat="1" x14ac:dyDescent="0.25">
      <c r="A231" s="10"/>
      <c r="B231" s="2"/>
      <c r="C231" s="2"/>
      <c r="E231" s="11"/>
      <c r="H231" s="62"/>
      <c r="N231" s="14"/>
      <c r="O231" s="14"/>
      <c r="P231" s="14"/>
    </row>
    <row r="232" spans="1:16" s="3" customFormat="1" x14ac:dyDescent="0.25">
      <c r="A232" s="10"/>
      <c r="B232" s="2"/>
      <c r="C232" s="2"/>
      <c r="E232" s="11"/>
      <c r="H232" s="62"/>
      <c r="N232" s="14"/>
      <c r="O232" s="14"/>
      <c r="P232" s="14"/>
    </row>
    <row r="233" spans="1:16" s="3" customFormat="1" x14ac:dyDescent="0.25">
      <c r="A233" s="10"/>
      <c r="B233" s="2"/>
      <c r="C233" s="2"/>
      <c r="E233" s="11"/>
      <c r="H233" s="62"/>
      <c r="N233" s="14"/>
      <c r="O233" s="14"/>
      <c r="P233" s="14"/>
    </row>
    <row r="234" spans="1:16" s="3" customFormat="1" x14ac:dyDescent="0.25">
      <c r="A234" s="10"/>
      <c r="B234" s="2"/>
      <c r="C234" s="2"/>
      <c r="E234" s="11"/>
      <c r="H234" s="62"/>
      <c r="N234" s="14"/>
      <c r="O234" s="14"/>
      <c r="P234" s="14"/>
    </row>
    <row r="235" spans="1:16" s="3" customFormat="1" x14ac:dyDescent="0.25">
      <c r="A235" s="10"/>
      <c r="B235" s="2"/>
      <c r="C235" s="2"/>
      <c r="E235" s="11"/>
      <c r="H235" s="62"/>
      <c r="N235" s="14"/>
      <c r="O235" s="14"/>
      <c r="P235" s="14"/>
    </row>
    <row r="236" spans="1:16" s="3" customFormat="1" x14ac:dyDescent="0.25">
      <c r="A236" s="10"/>
      <c r="B236" s="2"/>
      <c r="C236" s="2"/>
      <c r="E236" s="11"/>
      <c r="H236" s="62"/>
      <c r="N236" s="14"/>
      <c r="O236" s="14"/>
      <c r="P236" s="14"/>
    </row>
    <row r="237" spans="1:16" s="3" customFormat="1" x14ac:dyDescent="0.25">
      <c r="A237" s="10"/>
      <c r="B237" s="2"/>
      <c r="C237" s="2"/>
      <c r="E237" s="11"/>
      <c r="H237" s="62"/>
      <c r="N237" s="14"/>
      <c r="O237" s="14"/>
      <c r="P237" s="14"/>
    </row>
    <row r="238" spans="1:16" s="3" customFormat="1" x14ac:dyDescent="0.25">
      <c r="A238" s="10"/>
      <c r="B238" s="2"/>
      <c r="C238" s="2"/>
      <c r="E238" s="11"/>
      <c r="H238" s="62"/>
      <c r="N238" s="14"/>
      <c r="O238" s="14"/>
      <c r="P238" s="14"/>
    </row>
    <row r="239" spans="1:16" s="3" customFormat="1" x14ac:dyDescent="0.25">
      <c r="A239" s="10"/>
      <c r="B239" s="2"/>
      <c r="C239" s="2"/>
      <c r="E239" s="11"/>
      <c r="H239" s="62"/>
      <c r="N239" s="14"/>
      <c r="O239" s="14"/>
      <c r="P239" s="14"/>
    </row>
    <row r="240" spans="1:16" s="3" customFormat="1" x14ac:dyDescent="0.25">
      <c r="A240" s="10"/>
      <c r="B240" s="2"/>
      <c r="C240" s="2"/>
      <c r="E240" s="11"/>
      <c r="H240" s="62"/>
      <c r="N240" s="14"/>
      <c r="O240" s="14"/>
      <c r="P240" s="14"/>
    </row>
    <row r="241" spans="1:16" s="3" customFormat="1" x14ac:dyDescent="0.25">
      <c r="A241" s="10"/>
      <c r="B241" s="2"/>
      <c r="C241" s="2"/>
      <c r="E241" s="11"/>
      <c r="H241" s="62"/>
      <c r="N241" s="14"/>
      <c r="O241" s="14"/>
      <c r="P241" s="14"/>
    </row>
    <row r="242" spans="1:16" s="3" customFormat="1" x14ac:dyDescent="0.25">
      <c r="A242" s="10"/>
      <c r="B242" s="2"/>
      <c r="C242" s="2"/>
      <c r="E242" s="11"/>
      <c r="H242" s="62"/>
      <c r="N242" s="14"/>
      <c r="O242" s="14"/>
      <c r="P242" s="14"/>
    </row>
  </sheetData>
  <mergeCells count="2">
    <mergeCell ref="A222:L222"/>
    <mergeCell ref="O222:P222"/>
  </mergeCells>
  <conditionalFormatting sqref="B3:B221">
    <cfRule type="duplicateValues" dxfId="527" priority="6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63"/>
  <sheetViews>
    <sheetView workbookViewId="0">
      <pane xSplit="7" ySplit="2" topLeftCell="H39" activePane="bottomRight" state="frozen"/>
      <selection pane="topRight" activeCell="H1" sqref="H1"/>
      <selection pane="bottomLeft" activeCell="A3" sqref="A3"/>
      <selection pane="bottomRight" activeCell="E42" sqref="E42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1" customWidth="1"/>
    <col min="6" max="6" width="11.85546875" style="3" customWidth="1"/>
    <col min="7" max="7" width="9.5703125" style="3" customWidth="1"/>
    <col min="8" max="8" width="15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425781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8" t="s">
        <v>44</v>
      </c>
      <c r="B2" s="7" t="s">
        <v>7</v>
      </c>
      <c r="C2" s="7" t="s">
        <v>0</v>
      </c>
      <c r="D2" s="7" t="s">
        <v>1</v>
      </c>
      <c r="E2" s="59" t="s">
        <v>4</v>
      </c>
      <c r="F2" s="7" t="s">
        <v>3</v>
      </c>
      <c r="G2" s="7" t="s">
        <v>5</v>
      </c>
      <c r="H2" s="59" t="s">
        <v>2</v>
      </c>
      <c r="I2" s="7" t="s">
        <v>39</v>
      </c>
      <c r="J2" s="7" t="s">
        <v>40</v>
      </c>
      <c r="K2" s="7" t="s">
        <v>41</v>
      </c>
      <c r="L2" s="60" t="s">
        <v>45</v>
      </c>
      <c r="M2" s="60" t="s">
        <v>46</v>
      </c>
      <c r="N2" s="60" t="s">
        <v>6</v>
      </c>
      <c r="O2" s="60" t="s">
        <v>47</v>
      </c>
      <c r="P2" s="60" t="s">
        <v>48</v>
      </c>
    </row>
    <row r="3" spans="1:16" ht="26.25" customHeight="1" x14ac:dyDescent="0.2">
      <c r="A3" s="81">
        <v>404028</v>
      </c>
      <c r="B3" s="72" t="s">
        <v>1091</v>
      </c>
      <c r="C3" s="8" t="s">
        <v>1092</v>
      </c>
      <c r="D3" s="74" t="s">
        <v>56</v>
      </c>
      <c r="E3" s="12">
        <v>44519</v>
      </c>
      <c r="F3" s="74" t="s">
        <v>58</v>
      </c>
      <c r="G3" s="12">
        <v>44523</v>
      </c>
      <c r="H3" s="9" t="s">
        <v>845</v>
      </c>
      <c r="I3" s="1">
        <v>65</v>
      </c>
      <c r="J3" s="1">
        <v>68</v>
      </c>
      <c r="K3" s="1">
        <v>18</v>
      </c>
      <c r="L3" s="1">
        <v>7</v>
      </c>
      <c r="M3" s="78">
        <v>19.89</v>
      </c>
      <c r="N3" s="94">
        <v>19.89</v>
      </c>
      <c r="O3" s="63">
        <v>2530</v>
      </c>
      <c r="P3" s="64">
        <f>Table22457891011234567891011121314151617181920212223242526272829303132333438242[[#This Row],[PEMBULATAN]]*O3</f>
        <v>50321.700000000004</v>
      </c>
    </row>
    <row r="4" spans="1:16" ht="26.25" customHeight="1" x14ac:dyDescent="0.2">
      <c r="A4" s="13"/>
      <c r="B4" s="73"/>
      <c r="C4" s="71" t="s">
        <v>1093</v>
      </c>
      <c r="D4" s="76" t="s">
        <v>56</v>
      </c>
      <c r="E4" s="12">
        <v>44519</v>
      </c>
      <c r="F4" s="74" t="s">
        <v>58</v>
      </c>
      <c r="G4" s="12">
        <v>44523</v>
      </c>
      <c r="H4" s="75" t="s">
        <v>845</v>
      </c>
      <c r="I4" s="15">
        <v>87</v>
      </c>
      <c r="J4" s="15">
        <v>67</v>
      </c>
      <c r="K4" s="15">
        <v>26</v>
      </c>
      <c r="L4" s="15">
        <v>6</v>
      </c>
      <c r="M4" s="79">
        <v>37.888500000000001</v>
      </c>
      <c r="N4" s="94">
        <v>37.888500000000001</v>
      </c>
      <c r="O4" s="63">
        <v>2530</v>
      </c>
      <c r="P4" s="64">
        <f>Table22457891011234567891011121314151617181920212223242526272829303132333438242[[#This Row],[PEMBULATAN]]*O4</f>
        <v>95857.904999999999</v>
      </c>
    </row>
    <row r="5" spans="1:16" ht="26.25" customHeight="1" x14ac:dyDescent="0.2">
      <c r="A5" s="13"/>
      <c r="B5" s="73"/>
      <c r="C5" s="71" t="s">
        <v>1094</v>
      </c>
      <c r="D5" s="76" t="s">
        <v>56</v>
      </c>
      <c r="E5" s="12">
        <v>44519</v>
      </c>
      <c r="F5" s="74" t="s">
        <v>58</v>
      </c>
      <c r="G5" s="12">
        <v>44523</v>
      </c>
      <c r="H5" s="75" t="s">
        <v>845</v>
      </c>
      <c r="I5" s="15">
        <v>85</v>
      </c>
      <c r="J5" s="15">
        <v>57</v>
      </c>
      <c r="K5" s="15">
        <v>26</v>
      </c>
      <c r="L5" s="15">
        <v>11</v>
      </c>
      <c r="M5" s="79">
        <v>31.4925</v>
      </c>
      <c r="N5" s="94">
        <v>32</v>
      </c>
      <c r="O5" s="63">
        <v>2530</v>
      </c>
      <c r="P5" s="64">
        <f>Table22457891011234567891011121314151617181920212223242526272829303132333438242[[#This Row],[PEMBULATAN]]*O5</f>
        <v>80960</v>
      </c>
    </row>
    <row r="6" spans="1:16" ht="26.25" customHeight="1" x14ac:dyDescent="0.2">
      <c r="A6" s="13"/>
      <c r="B6" s="73"/>
      <c r="C6" s="71" t="s">
        <v>1095</v>
      </c>
      <c r="D6" s="76" t="s">
        <v>56</v>
      </c>
      <c r="E6" s="12">
        <v>44519</v>
      </c>
      <c r="F6" s="74" t="s">
        <v>58</v>
      </c>
      <c r="G6" s="12">
        <v>44523</v>
      </c>
      <c r="H6" s="75" t="s">
        <v>845</v>
      </c>
      <c r="I6" s="15">
        <v>68</v>
      </c>
      <c r="J6" s="15">
        <v>30</v>
      </c>
      <c r="K6" s="15">
        <v>18</v>
      </c>
      <c r="L6" s="15">
        <v>5</v>
      </c>
      <c r="M6" s="79">
        <v>9.18</v>
      </c>
      <c r="N6" s="94">
        <v>9.18</v>
      </c>
      <c r="O6" s="63">
        <v>2530</v>
      </c>
      <c r="P6" s="64">
        <f>Table22457891011234567891011121314151617181920212223242526272829303132333438242[[#This Row],[PEMBULATAN]]*O6</f>
        <v>23225.399999999998</v>
      </c>
    </row>
    <row r="7" spans="1:16" ht="26.25" customHeight="1" x14ac:dyDescent="0.2">
      <c r="A7" s="13"/>
      <c r="B7" s="73"/>
      <c r="C7" s="71" t="s">
        <v>1096</v>
      </c>
      <c r="D7" s="76" t="s">
        <v>56</v>
      </c>
      <c r="E7" s="12">
        <v>44519</v>
      </c>
      <c r="F7" s="74" t="s">
        <v>58</v>
      </c>
      <c r="G7" s="12">
        <v>44523</v>
      </c>
      <c r="H7" s="75" t="s">
        <v>845</v>
      </c>
      <c r="I7" s="15">
        <v>60</v>
      </c>
      <c r="J7" s="15">
        <v>60</v>
      </c>
      <c r="K7" s="15">
        <v>28</v>
      </c>
      <c r="L7" s="15">
        <v>7</v>
      </c>
      <c r="M7" s="79">
        <v>25.2</v>
      </c>
      <c r="N7" s="94">
        <v>25.2</v>
      </c>
      <c r="O7" s="63">
        <v>2530</v>
      </c>
      <c r="P7" s="64">
        <f>Table22457891011234567891011121314151617181920212223242526272829303132333438242[[#This Row],[PEMBULATAN]]*O7</f>
        <v>63756</v>
      </c>
    </row>
    <row r="8" spans="1:16" ht="26.25" customHeight="1" x14ac:dyDescent="0.2">
      <c r="A8" s="13"/>
      <c r="B8" s="73"/>
      <c r="C8" s="71" t="s">
        <v>1097</v>
      </c>
      <c r="D8" s="76" t="s">
        <v>56</v>
      </c>
      <c r="E8" s="12">
        <v>44519</v>
      </c>
      <c r="F8" s="74" t="s">
        <v>58</v>
      </c>
      <c r="G8" s="12">
        <v>44523</v>
      </c>
      <c r="H8" s="75" t="s">
        <v>845</v>
      </c>
      <c r="I8" s="15">
        <v>85</v>
      </c>
      <c r="J8" s="15">
        <v>65</v>
      </c>
      <c r="K8" s="15">
        <v>36</v>
      </c>
      <c r="L8" s="15">
        <v>26</v>
      </c>
      <c r="M8" s="79">
        <v>49.725000000000001</v>
      </c>
      <c r="N8" s="94">
        <v>49.725000000000001</v>
      </c>
      <c r="O8" s="63">
        <v>2530</v>
      </c>
      <c r="P8" s="64">
        <f>Table22457891011234567891011121314151617181920212223242526272829303132333438242[[#This Row],[PEMBULATAN]]*O8</f>
        <v>125804.25</v>
      </c>
    </row>
    <row r="9" spans="1:16" ht="26.25" customHeight="1" x14ac:dyDescent="0.2">
      <c r="A9" s="13"/>
      <c r="B9" s="73"/>
      <c r="C9" s="71" t="s">
        <v>1098</v>
      </c>
      <c r="D9" s="76" t="s">
        <v>56</v>
      </c>
      <c r="E9" s="12">
        <v>44519</v>
      </c>
      <c r="F9" s="74" t="s">
        <v>58</v>
      </c>
      <c r="G9" s="12">
        <v>44523</v>
      </c>
      <c r="H9" s="75" t="s">
        <v>845</v>
      </c>
      <c r="I9" s="15">
        <v>67</v>
      </c>
      <c r="J9" s="15">
        <v>60</v>
      </c>
      <c r="K9" s="15">
        <v>24</v>
      </c>
      <c r="L9" s="15">
        <v>5</v>
      </c>
      <c r="M9" s="79">
        <v>24.12</v>
      </c>
      <c r="N9" s="94">
        <v>24.12</v>
      </c>
      <c r="O9" s="63">
        <v>2530</v>
      </c>
      <c r="P9" s="64">
        <f>Table22457891011234567891011121314151617181920212223242526272829303132333438242[[#This Row],[PEMBULATAN]]*O9</f>
        <v>61023.600000000006</v>
      </c>
    </row>
    <row r="10" spans="1:16" ht="26.25" customHeight="1" x14ac:dyDescent="0.2">
      <c r="A10" s="13"/>
      <c r="B10" s="73"/>
      <c r="C10" s="71" t="s">
        <v>1099</v>
      </c>
      <c r="D10" s="76" t="s">
        <v>56</v>
      </c>
      <c r="E10" s="12">
        <v>44519</v>
      </c>
      <c r="F10" s="74" t="s">
        <v>58</v>
      </c>
      <c r="G10" s="12">
        <v>44523</v>
      </c>
      <c r="H10" s="75" t="s">
        <v>845</v>
      </c>
      <c r="I10" s="15">
        <v>54</v>
      </c>
      <c r="J10" s="15">
        <v>44</v>
      </c>
      <c r="K10" s="15">
        <v>16</v>
      </c>
      <c r="L10" s="15">
        <v>3</v>
      </c>
      <c r="M10" s="79">
        <v>9.5039999999999996</v>
      </c>
      <c r="N10" s="94">
        <v>11</v>
      </c>
      <c r="O10" s="63">
        <v>2530</v>
      </c>
      <c r="P10" s="64">
        <f>Table22457891011234567891011121314151617181920212223242526272829303132333438242[[#This Row],[PEMBULATAN]]*O10</f>
        <v>27830</v>
      </c>
    </row>
    <row r="11" spans="1:16" ht="26.25" customHeight="1" x14ac:dyDescent="0.2">
      <c r="A11" s="13"/>
      <c r="B11" s="73"/>
      <c r="C11" s="71" t="s">
        <v>1100</v>
      </c>
      <c r="D11" s="76" t="s">
        <v>56</v>
      </c>
      <c r="E11" s="12">
        <v>44519</v>
      </c>
      <c r="F11" s="74" t="s">
        <v>58</v>
      </c>
      <c r="G11" s="12">
        <v>44523</v>
      </c>
      <c r="H11" s="75" t="s">
        <v>845</v>
      </c>
      <c r="I11" s="15">
        <v>72</v>
      </c>
      <c r="J11" s="15">
        <v>56</v>
      </c>
      <c r="K11" s="15">
        <v>33</v>
      </c>
      <c r="L11" s="15">
        <v>20</v>
      </c>
      <c r="M11" s="79">
        <v>33.264000000000003</v>
      </c>
      <c r="N11" s="94">
        <v>33.264000000000003</v>
      </c>
      <c r="O11" s="63">
        <v>2530</v>
      </c>
      <c r="P11" s="64">
        <f>Table22457891011234567891011121314151617181920212223242526272829303132333438242[[#This Row],[PEMBULATAN]]*O11</f>
        <v>84157.920000000013</v>
      </c>
    </row>
    <row r="12" spans="1:16" ht="26.25" customHeight="1" x14ac:dyDescent="0.2">
      <c r="A12" s="13"/>
      <c r="B12" s="73"/>
      <c r="C12" s="71" t="s">
        <v>1101</v>
      </c>
      <c r="D12" s="76" t="s">
        <v>56</v>
      </c>
      <c r="E12" s="12">
        <v>44519</v>
      </c>
      <c r="F12" s="74" t="s">
        <v>58</v>
      </c>
      <c r="G12" s="12">
        <v>44523</v>
      </c>
      <c r="H12" s="75" t="s">
        <v>845</v>
      </c>
      <c r="I12" s="15">
        <v>97</v>
      </c>
      <c r="J12" s="15">
        <v>70</v>
      </c>
      <c r="K12" s="15">
        <v>33</v>
      </c>
      <c r="L12" s="15">
        <v>28</v>
      </c>
      <c r="M12" s="79">
        <v>56.017499999999998</v>
      </c>
      <c r="N12" s="94">
        <v>56.017499999999998</v>
      </c>
      <c r="O12" s="63">
        <v>2530</v>
      </c>
      <c r="P12" s="64">
        <f>Table22457891011234567891011121314151617181920212223242526272829303132333438242[[#This Row],[PEMBULATAN]]*O12</f>
        <v>141724.27499999999</v>
      </c>
    </row>
    <row r="13" spans="1:16" ht="26.25" customHeight="1" x14ac:dyDescent="0.2">
      <c r="A13" s="13"/>
      <c r="B13" s="73"/>
      <c r="C13" s="71" t="s">
        <v>1102</v>
      </c>
      <c r="D13" s="76" t="s">
        <v>56</v>
      </c>
      <c r="E13" s="12">
        <v>44519</v>
      </c>
      <c r="F13" s="74" t="s">
        <v>58</v>
      </c>
      <c r="G13" s="12">
        <v>44523</v>
      </c>
      <c r="H13" s="75" t="s">
        <v>845</v>
      </c>
      <c r="I13" s="15">
        <v>94</v>
      </c>
      <c r="J13" s="15">
        <v>58</v>
      </c>
      <c r="K13" s="15">
        <v>35</v>
      </c>
      <c r="L13" s="15">
        <v>24</v>
      </c>
      <c r="M13" s="79">
        <v>47.704999999999998</v>
      </c>
      <c r="N13" s="94">
        <v>47.704999999999998</v>
      </c>
      <c r="O13" s="63">
        <v>2530</v>
      </c>
      <c r="P13" s="64">
        <f>Table22457891011234567891011121314151617181920212223242526272829303132333438242[[#This Row],[PEMBULATAN]]*O13</f>
        <v>120693.65</v>
      </c>
    </row>
    <row r="14" spans="1:16" ht="26.25" customHeight="1" x14ac:dyDescent="0.2">
      <c r="A14" s="13"/>
      <c r="B14" s="73"/>
      <c r="C14" s="71" t="s">
        <v>1103</v>
      </c>
      <c r="D14" s="76" t="s">
        <v>56</v>
      </c>
      <c r="E14" s="12">
        <v>44519</v>
      </c>
      <c r="F14" s="74" t="s">
        <v>58</v>
      </c>
      <c r="G14" s="12">
        <v>44523</v>
      </c>
      <c r="H14" s="75" t="s">
        <v>845</v>
      </c>
      <c r="I14" s="15">
        <v>72</v>
      </c>
      <c r="J14" s="15">
        <v>65</v>
      </c>
      <c r="K14" s="15">
        <v>30</v>
      </c>
      <c r="L14" s="15">
        <v>10</v>
      </c>
      <c r="M14" s="79">
        <v>35.1</v>
      </c>
      <c r="N14" s="94">
        <v>35.1</v>
      </c>
      <c r="O14" s="63">
        <v>2530</v>
      </c>
      <c r="P14" s="64">
        <f>Table22457891011234567891011121314151617181920212223242526272829303132333438242[[#This Row],[PEMBULATAN]]*O14</f>
        <v>88803</v>
      </c>
    </row>
    <row r="15" spans="1:16" ht="26.25" customHeight="1" x14ac:dyDescent="0.2">
      <c r="A15" s="13"/>
      <c r="B15" s="73"/>
      <c r="C15" s="71" t="s">
        <v>1104</v>
      </c>
      <c r="D15" s="76" t="s">
        <v>56</v>
      </c>
      <c r="E15" s="12">
        <v>44519</v>
      </c>
      <c r="F15" s="74" t="s">
        <v>58</v>
      </c>
      <c r="G15" s="12">
        <v>44523</v>
      </c>
      <c r="H15" s="75" t="s">
        <v>845</v>
      </c>
      <c r="I15" s="15">
        <v>80</v>
      </c>
      <c r="J15" s="15">
        <v>66</v>
      </c>
      <c r="K15" s="15">
        <v>26</v>
      </c>
      <c r="L15" s="15">
        <v>6</v>
      </c>
      <c r="M15" s="79">
        <v>34.32</v>
      </c>
      <c r="N15" s="94">
        <v>35</v>
      </c>
      <c r="O15" s="63">
        <v>2530</v>
      </c>
      <c r="P15" s="64">
        <f>Table22457891011234567891011121314151617181920212223242526272829303132333438242[[#This Row],[PEMBULATAN]]*O15</f>
        <v>88550</v>
      </c>
    </row>
    <row r="16" spans="1:16" ht="26.25" customHeight="1" x14ac:dyDescent="0.2">
      <c r="A16" s="13"/>
      <c r="B16" s="73"/>
      <c r="C16" s="71" t="s">
        <v>1105</v>
      </c>
      <c r="D16" s="76" t="s">
        <v>56</v>
      </c>
      <c r="E16" s="12">
        <v>44519</v>
      </c>
      <c r="F16" s="74" t="s">
        <v>58</v>
      </c>
      <c r="G16" s="12">
        <v>44523</v>
      </c>
      <c r="H16" s="75" t="s">
        <v>845</v>
      </c>
      <c r="I16" s="15">
        <v>82</v>
      </c>
      <c r="J16" s="15">
        <v>63</v>
      </c>
      <c r="K16" s="15">
        <v>30</v>
      </c>
      <c r="L16" s="15">
        <v>11</v>
      </c>
      <c r="M16" s="79">
        <v>38.744999999999997</v>
      </c>
      <c r="N16" s="94">
        <v>38.744999999999997</v>
      </c>
      <c r="O16" s="63">
        <v>2530</v>
      </c>
      <c r="P16" s="64">
        <f>Table22457891011234567891011121314151617181920212223242526272829303132333438242[[#This Row],[PEMBULATAN]]*O16</f>
        <v>98024.849999999991</v>
      </c>
    </row>
    <row r="17" spans="1:16" ht="26.25" customHeight="1" x14ac:dyDescent="0.2">
      <c r="A17" s="13"/>
      <c r="B17" s="73"/>
      <c r="C17" s="71" t="s">
        <v>1106</v>
      </c>
      <c r="D17" s="76" t="s">
        <v>56</v>
      </c>
      <c r="E17" s="12">
        <v>44519</v>
      </c>
      <c r="F17" s="74" t="s">
        <v>58</v>
      </c>
      <c r="G17" s="12">
        <v>44523</v>
      </c>
      <c r="H17" s="75" t="s">
        <v>845</v>
      </c>
      <c r="I17" s="15">
        <v>92</v>
      </c>
      <c r="J17" s="15">
        <v>59</v>
      </c>
      <c r="K17" s="15">
        <v>37</v>
      </c>
      <c r="L17" s="15">
        <v>28</v>
      </c>
      <c r="M17" s="79">
        <v>50.209000000000003</v>
      </c>
      <c r="N17" s="94">
        <v>50.209000000000003</v>
      </c>
      <c r="O17" s="63">
        <v>2530</v>
      </c>
      <c r="P17" s="64">
        <f>Table22457891011234567891011121314151617181920212223242526272829303132333438242[[#This Row],[PEMBULATAN]]*O17</f>
        <v>127028.77</v>
      </c>
    </row>
    <row r="18" spans="1:16" ht="26.25" customHeight="1" x14ac:dyDescent="0.2">
      <c r="A18" s="13"/>
      <c r="B18" s="73"/>
      <c r="C18" s="71" t="s">
        <v>1107</v>
      </c>
      <c r="D18" s="76" t="s">
        <v>56</v>
      </c>
      <c r="E18" s="12">
        <v>44519</v>
      </c>
      <c r="F18" s="74" t="s">
        <v>58</v>
      </c>
      <c r="G18" s="12">
        <v>44523</v>
      </c>
      <c r="H18" s="75" t="s">
        <v>845</v>
      </c>
      <c r="I18" s="15">
        <v>67</v>
      </c>
      <c r="J18" s="15">
        <v>62</v>
      </c>
      <c r="K18" s="15">
        <v>21</v>
      </c>
      <c r="L18" s="15">
        <v>8</v>
      </c>
      <c r="M18" s="79">
        <v>21.808499999999999</v>
      </c>
      <c r="N18" s="94">
        <v>21.808499999999999</v>
      </c>
      <c r="O18" s="63">
        <v>2530</v>
      </c>
      <c r="P18" s="64">
        <f>Table22457891011234567891011121314151617181920212223242526272829303132333438242[[#This Row],[PEMBULATAN]]*O18</f>
        <v>55175.504999999997</v>
      </c>
    </row>
    <row r="19" spans="1:16" ht="26.25" customHeight="1" x14ac:dyDescent="0.2">
      <c r="A19" s="13"/>
      <c r="B19" s="73"/>
      <c r="C19" s="71" t="s">
        <v>1108</v>
      </c>
      <c r="D19" s="76" t="s">
        <v>56</v>
      </c>
      <c r="E19" s="12">
        <v>44519</v>
      </c>
      <c r="F19" s="74" t="s">
        <v>58</v>
      </c>
      <c r="G19" s="12">
        <v>44523</v>
      </c>
      <c r="H19" s="75" t="s">
        <v>845</v>
      </c>
      <c r="I19" s="15">
        <v>52</v>
      </c>
      <c r="J19" s="15">
        <v>33</v>
      </c>
      <c r="K19" s="15">
        <v>6</v>
      </c>
      <c r="L19" s="15">
        <v>2</v>
      </c>
      <c r="M19" s="79">
        <v>2.5739999999999998</v>
      </c>
      <c r="N19" s="94">
        <v>2.5739999999999998</v>
      </c>
      <c r="O19" s="63">
        <v>2530</v>
      </c>
      <c r="P19" s="64">
        <f>Table22457891011234567891011121314151617181920212223242526272829303132333438242[[#This Row],[PEMBULATAN]]*O19</f>
        <v>6512.2199999999993</v>
      </c>
    </row>
    <row r="20" spans="1:16" ht="26.25" customHeight="1" x14ac:dyDescent="0.2">
      <c r="A20" s="13"/>
      <c r="B20" s="73"/>
      <c r="C20" s="71" t="s">
        <v>1109</v>
      </c>
      <c r="D20" s="76" t="s">
        <v>56</v>
      </c>
      <c r="E20" s="12">
        <v>44519</v>
      </c>
      <c r="F20" s="74" t="s">
        <v>58</v>
      </c>
      <c r="G20" s="12">
        <v>44523</v>
      </c>
      <c r="H20" s="75" t="s">
        <v>845</v>
      </c>
      <c r="I20" s="15">
        <v>87</v>
      </c>
      <c r="J20" s="15">
        <v>60</v>
      </c>
      <c r="K20" s="15">
        <v>29</v>
      </c>
      <c r="L20" s="15">
        <v>10</v>
      </c>
      <c r="M20" s="79">
        <v>37.844999999999999</v>
      </c>
      <c r="N20" s="94">
        <v>37.844999999999999</v>
      </c>
      <c r="O20" s="63">
        <v>2530</v>
      </c>
      <c r="P20" s="64">
        <f>Table22457891011234567891011121314151617181920212223242526272829303132333438242[[#This Row],[PEMBULATAN]]*O20</f>
        <v>95747.849999999991</v>
      </c>
    </row>
    <row r="21" spans="1:16" ht="26.25" customHeight="1" x14ac:dyDescent="0.2">
      <c r="A21" s="13"/>
      <c r="B21" s="73"/>
      <c r="C21" s="71" t="s">
        <v>1110</v>
      </c>
      <c r="D21" s="76" t="s">
        <v>56</v>
      </c>
      <c r="E21" s="12">
        <v>44519</v>
      </c>
      <c r="F21" s="74" t="s">
        <v>58</v>
      </c>
      <c r="G21" s="12">
        <v>44523</v>
      </c>
      <c r="H21" s="75" t="s">
        <v>845</v>
      </c>
      <c r="I21" s="15">
        <v>105</v>
      </c>
      <c r="J21" s="15">
        <v>63</v>
      </c>
      <c r="K21" s="15">
        <v>34</v>
      </c>
      <c r="L21" s="15">
        <v>39</v>
      </c>
      <c r="M21" s="79">
        <v>56.227499999999999</v>
      </c>
      <c r="N21" s="94">
        <v>56.227499999999999</v>
      </c>
      <c r="O21" s="63">
        <v>2530</v>
      </c>
      <c r="P21" s="64">
        <f>Table22457891011234567891011121314151617181920212223242526272829303132333438242[[#This Row],[PEMBULATAN]]*O21</f>
        <v>142255.57500000001</v>
      </c>
    </row>
    <row r="22" spans="1:16" ht="26.25" customHeight="1" x14ac:dyDescent="0.2">
      <c r="A22" s="13"/>
      <c r="B22" s="73"/>
      <c r="C22" s="71" t="s">
        <v>1111</v>
      </c>
      <c r="D22" s="76" t="s">
        <v>56</v>
      </c>
      <c r="E22" s="12">
        <v>44519</v>
      </c>
      <c r="F22" s="74" t="s">
        <v>58</v>
      </c>
      <c r="G22" s="12">
        <v>44523</v>
      </c>
      <c r="H22" s="75" t="s">
        <v>845</v>
      </c>
      <c r="I22" s="15">
        <v>95</v>
      </c>
      <c r="J22" s="15">
        <v>64</v>
      </c>
      <c r="K22" s="15">
        <v>35</v>
      </c>
      <c r="L22" s="15">
        <v>25</v>
      </c>
      <c r="M22" s="79">
        <v>53.2</v>
      </c>
      <c r="N22" s="94">
        <v>53.2</v>
      </c>
      <c r="O22" s="63">
        <v>2530</v>
      </c>
      <c r="P22" s="64">
        <f>Table22457891011234567891011121314151617181920212223242526272829303132333438242[[#This Row],[PEMBULATAN]]*O22</f>
        <v>134596</v>
      </c>
    </row>
    <row r="23" spans="1:16" ht="26.25" customHeight="1" x14ac:dyDescent="0.2">
      <c r="A23" s="13"/>
      <c r="B23" s="73"/>
      <c r="C23" s="71" t="s">
        <v>1112</v>
      </c>
      <c r="D23" s="76" t="s">
        <v>56</v>
      </c>
      <c r="E23" s="12">
        <v>44519</v>
      </c>
      <c r="F23" s="74" t="s">
        <v>58</v>
      </c>
      <c r="G23" s="12">
        <v>44523</v>
      </c>
      <c r="H23" s="75" t="s">
        <v>845</v>
      </c>
      <c r="I23" s="15">
        <v>84</v>
      </c>
      <c r="J23" s="15">
        <v>64</v>
      </c>
      <c r="K23" s="15">
        <v>25</v>
      </c>
      <c r="L23" s="15">
        <v>6</v>
      </c>
      <c r="M23" s="79">
        <v>33.6</v>
      </c>
      <c r="N23" s="94">
        <v>33.6</v>
      </c>
      <c r="O23" s="63">
        <v>2530</v>
      </c>
      <c r="P23" s="64">
        <f>Table22457891011234567891011121314151617181920212223242526272829303132333438242[[#This Row],[PEMBULATAN]]*O23</f>
        <v>85008</v>
      </c>
    </row>
    <row r="24" spans="1:16" ht="26.25" customHeight="1" x14ac:dyDescent="0.2">
      <c r="A24" s="13"/>
      <c r="B24" s="73"/>
      <c r="C24" s="71" t="s">
        <v>1113</v>
      </c>
      <c r="D24" s="76" t="s">
        <v>56</v>
      </c>
      <c r="E24" s="12">
        <v>44519</v>
      </c>
      <c r="F24" s="74" t="s">
        <v>58</v>
      </c>
      <c r="G24" s="12">
        <v>44523</v>
      </c>
      <c r="H24" s="75" t="s">
        <v>845</v>
      </c>
      <c r="I24" s="15">
        <v>93</v>
      </c>
      <c r="J24" s="15">
        <v>63</v>
      </c>
      <c r="K24" s="15">
        <v>37</v>
      </c>
      <c r="L24" s="15">
        <v>19</v>
      </c>
      <c r="M24" s="79">
        <v>54.195749999999997</v>
      </c>
      <c r="N24" s="94">
        <v>54.195749999999997</v>
      </c>
      <c r="O24" s="63">
        <v>2530</v>
      </c>
      <c r="P24" s="64">
        <f>Table22457891011234567891011121314151617181920212223242526272829303132333438242[[#This Row],[PEMBULATAN]]*O24</f>
        <v>137115.2475</v>
      </c>
    </row>
    <row r="25" spans="1:16" ht="26.25" customHeight="1" x14ac:dyDescent="0.2">
      <c r="A25" s="13"/>
      <c r="B25" s="73"/>
      <c r="C25" s="71" t="s">
        <v>1114</v>
      </c>
      <c r="D25" s="76" t="s">
        <v>56</v>
      </c>
      <c r="E25" s="12">
        <v>44519</v>
      </c>
      <c r="F25" s="74" t="s">
        <v>58</v>
      </c>
      <c r="G25" s="12">
        <v>44523</v>
      </c>
      <c r="H25" s="75" t="s">
        <v>845</v>
      </c>
      <c r="I25" s="15">
        <v>87</v>
      </c>
      <c r="J25" s="15">
        <v>58</v>
      </c>
      <c r="K25" s="15">
        <v>35</v>
      </c>
      <c r="L25" s="15">
        <v>38</v>
      </c>
      <c r="M25" s="79">
        <v>44.152500000000003</v>
      </c>
      <c r="N25" s="94">
        <v>44.152500000000003</v>
      </c>
      <c r="O25" s="63">
        <v>2530</v>
      </c>
      <c r="P25" s="64">
        <f>Table22457891011234567891011121314151617181920212223242526272829303132333438242[[#This Row],[PEMBULATAN]]*O25</f>
        <v>111705.82500000001</v>
      </c>
    </row>
    <row r="26" spans="1:16" ht="26.25" customHeight="1" x14ac:dyDescent="0.2">
      <c r="A26" s="13"/>
      <c r="B26" s="73"/>
      <c r="C26" s="71" t="s">
        <v>1115</v>
      </c>
      <c r="D26" s="76" t="s">
        <v>56</v>
      </c>
      <c r="E26" s="12">
        <v>44519</v>
      </c>
      <c r="F26" s="74" t="s">
        <v>58</v>
      </c>
      <c r="G26" s="12">
        <v>44523</v>
      </c>
      <c r="H26" s="75" t="s">
        <v>845</v>
      </c>
      <c r="I26" s="15">
        <v>90</v>
      </c>
      <c r="J26" s="15">
        <v>54</v>
      </c>
      <c r="K26" s="15">
        <v>38</v>
      </c>
      <c r="L26" s="15">
        <v>20</v>
      </c>
      <c r="M26" s="79">
        <v>46.17</v>
      </c>
      <c r="N26" s="94">
        <v>46.17</v>
      </c>
      <c r="O26" s="63">
        <v>2530</v>
      </c>
      <c r="P26" s="64">
        <f>Table22457891011234567891011121314151617181920212223242526272829303132333438242[[#This Row],[PEMBULATAN]]*O26</f>
        <v>116810.1</v>
      </c>
    </row>
    <row r="27" spans="1:16" ht="26.25" customHeight="1" x14ac:dyDescent="0.2">
      <c r="A27" s="13"/>
      <c r="B27" s="73"/>
      <c r="C27" s="71" t="s">
        <v>1116</v>
      </c>
      <c r="D27" s="76" t="s">
        <v>56</v>
      </c>
      <c r="E27" s="12">
        <v>44519</v>
      </c>
      <c r="F27" s="74" t="s">
        <v>58</v>
      </c>
      <c r="G27" s="12">
        <v>44523</v>
      </c>
      <c r="H27" s="75" t="s">
        <v>845</v>
      </c>
      <c r="I27" s="15">
        <v>100</v>
      </c>
      <c r="J27" s="15">
        <v>64</v>
      </c>
      <c r="K27" s="15">
        <v>34</v>
      </c>
      <c r="L27" s="15">
        <v>22</v>
      </c>
      <c r="M27" s="79">
        <v>54.4</v>
      </c>
      <c r="N27" s="94">
        <v>55</v>
      </c>
      <c r="O27" s="63">
        <v>2530</v>
      </c>
      <c r="P27" s="64">
        <f>Table22457891011234567891011121314151617181920212223242526272829303132333438242[[#This Row],[PEMBULATAN]]*O27</f>
        <v>139150</v>
      </c>
    </row>
    <row r="28" spans="1:16" ht="26.25" customHeight="1" x14ac:dyDescent="0.2">
      <c r="A28" s="13"/>
      <c r="B28" s="73"/>
      <c r="C28" s="71" t="s">
        <v>1117</v>
      </c>
      <c r="D28" s="76" t="s">
        <v>56</v>
      </c>
      <c r="E28" s="12">
        <v>44519</v>
      </c>
      <c r="F28" s="74" t="s">
        <v>58</v>
      </c>
      <c r="G28" s="12">
        <v>44523</v>
      </c>
      <c r="H28" s="75" t="s">
        <v>845</v>
      </c>
      <c r="I28" s="15">
        <v>62</v>
      </c>
      <c r="J28" s="15">
        <v>44</v>
      </c>
      <c r="K28" s="15">
        <v>17</v>
      </c>
      <c r="L28" s="15">
        <v>5</v>
      </c>
      <c r="M28" s="79">
        <v>11.593999999999999</v>
      </c>
      <c r="N28" s="94">
        <v>11.593999999999999</v>
      </c>
      <c r="O28" s="63">
        <v>2530</v>
      </c>
      <c r="P28" s="64">
        <f>Table22457891011234567891011121314151617181920212223242526272829303132333438242[[#This Row],[PEMBULATAN]]*O28</f>
        <v>29332.82</v>
      </c>
    </row>
    <row r="29" spans="1:16" ht="26.25" customHeight="1" x14ac:dyDescent="0.2">
      <c r="A29" s="13"/>
      <c r="B29" s="73"/>
      <c r="C29" s="71" t="s">
        <v>1118</v>
      </c>
      <c r="D29" s="76" t="s">
        <v>56</v>
      </c>
      <c r="E29" s="12">
        <v>44519</v>
      </c>
      <c r="F29" s="74" t="s">
        <v>58</v>
      </c>
      <c r="G29" s="12">
        <v>44523</v>
      </c>
      <c r="H29" s="75" t="s">
        <v>845</v>
      </c>
      <c r="I29" s="15">
        <v>68</v>
      </c>
      <c r="J29" s="15">
        <v>66</v>
      </c>
      <c r="K29" s="15">
        <v>28</v>
      </c>
      <c r="L29" s="15">
        <v>11</v>
      </c>
      <c r="M29" s="79">
        <v>31.416</v>
      </c>
      <c r="N29" s="94">
        <v>32</v>
      </c>
      <c r="O29" s="63">
        <v>2530</v>
      </c>
      <c r="P29" s="64">
        <f>Table22457891011234567891011121314151617181920212223242526272829303132333438242[[#This Row],[PEMBULATAN]]*O29</f>
        <v>80960</v>
      </c>
    </row>
    <row r="30" spans="1:16" ht="26.25" customHeight="1" x14ac:dyDescent="0.2">
      <c r="A30" s="13"/>
      <c r="B30" s="73"/>
      <c r="C30" s="71" t="s">
        <v>1119</v>
      </c>
      <c r="D30" s="76" t="s">
        <v>56</v>
      </c>
      <c r="E30" s="12">
        <v>44519</v>
      </c>
      <c r="F30" s="74" t="s">
        <v>58</v>
      </c>
      <c r="G30" s="12">
        <v>44523</v>
      </c>
      <c r="H30" s="75" t="s">
        <v>845</v>
      </c>
      <c r="I30" s="15">
        <v>70</v>
      </c>
      <c r="J30" s="15">
        <v>60</v>
      </c>
      <c r="K30" s="15">
        <v>43</v>
      </c>
      <c r="L30" s="15">
        <v>8</v>
      </c>
      <c r="M30" s="79">
        <v>45.15</v>
      </c>
      <c r="N30" s="94">
        <v>45.15</v>
      </c>
      <c r="O30" s="63">
        <v>2530</v>
      </c>
      <c r="P30" s="64">
        <f>Table22457891011234567891011121314151617181920212223242526272829303132333438242[[#This Row],[PEMBULATAN]]*O30</f>
        <v>114229.5</v>
      </c>
    </row>
    <row r="31" spans="1:16" ht="26.25" customHeight="1" x14ac:dyDescent="0.2">
      <c r="A31" s="13"/>
      <c r="B31" s="73"/>
      <c r="C31" s="71" t="s">
        <v>1120</v>
      </c>
      <c r="D31" s="76" t="s">
        <v>56</v>
      </c>
      <c r="E31" s="12">
        <v>44519</v>
      </c>
      <c r="F31" s="74" t="s">
        <v>58</v>
      </c>
      <c r="G31" s="12">
        <v>44523</v>
      </c>
      <c r="H31" s="75" t="s">
        <v>845</v>
      </c>
      <c r="I31" s="15">
        <v>80</v>
      </c>
      <c r="J31" s="15">
        <v>60</v>
      </c>
      <c r="K31" s="15">
        <v>24</v>
      </c>
      <c r="L31" s="15">
        <v>8</v>
      </c>
      <c r="M31" s="79">
        <v>28.8</v>
      </c>
      <c r="N31" s="94">
        <v>28.8</v>
      </c>
      <c r="O31" s="63">
        <v>2530</v>
      </c>
      <c r="P31" s="64">
        <f>Table22457891011234567891011121314151617181920212223242526272829303132333438242[[#This Row],[PEMBULATAN]]*O31</f>
        <v>72864</v>
      </c>
    </row>
    <row r="32" spans="1:16" ht="26.25" customHeight="1" x14ac:dyDescent="0.2">
      <c r="A32" s="13"/>
      <c r="B32" s="73"/>
      <c r="C32" s="71" t="s">
        <v>1121</v>
      </c>
      <c r="D32" s="76" t="s">
        <v>56</v>
      </c>
      <c r="E32" s="12">
        <v>44519</v>
      </c>
      <c r="F32" s="74" t="s">
        <v>58</v>
      </c>
      <c r="G32" s="12">
        <v>44523</v>
      </c>
      <c r="H32" s="75" t="s">
        <v>845</v>
      </c>
      <c r="I32" s="15">
        <v>64</v>
      </c>
      <c r="J32" s="15">
        <v>33</v>
      </c>
      <c r="K32" s="15">
        <v>22</v>
      </c>
      <c r="L32" s="15">
        <v>2</v>
      </c>
      <c r="M32" s="79">
        <v>11.616</v>
      </c>
      <c r="N32" s="94">
        <v>11.616</v>
      </c>
      <c r="O32" s="63">
        <v>2530</v>
      </c>
      <c r="P32" s="64">
        <f>Table22457891011234567891011121314151617181920212223242526272829303132333438242[[#This Row],[PEMBULATAN]]*O32</f>
        <v>29388.48</v>
      </c>
    </row>
    <row r="33" spans="1:16" ht="26.25" customHeight="1" x14ac:dyDescent="0.2">
      <c r="A33" s="13"/>
      <c r="B33" s="73"/>
      <c r="C33" s="71" t="s">
        <v>1122</v>
      </c>
      <c r="D33" s="76" t="s">
        <v>56</v>
      </c>
      <c r="E33" s="12">
        <v>44519</v>
      </c>
      <c r="F33" s="74" t="s">
        <v>58</v>
      </c>
      <c r="G33" s="12">
        <v>44523</v>
      </c>
      <c r="H33" s="75" t="s">
        <v>845</v>
      </c>
      <c r="I33" s="15">
        <v>77</v>
      </c>
      <c r="J33" s="15">
        <v>60</v>
      </c>
      <c r="K33" s="15">
        <v>26</v>
      </c>
      <c r="L33" s="15">
        <v>8</v>
      </c>
      <c r="M33" s="79">
        <v>30.03</v>
      </c>
      <c r="N33" s="94">
        <v>30.03</v>
      </c>
      <c r="O33" s="63">
        <v>2530</v>
      </c>
      <c r="P33" s="64">
        <f>Table22457891011234567891011121314151617181920212223242526272829303132333438242[[#This Row],[PEMBULATAN]]*O33</f>
        <v>75975.900000000009</v>
      </c>
    </row>
    <row r="34" spans="1:16" ht="26.25" customHeight="1" x14ac:dyDescent="0.2">
      <c r="A34" s="13"/>
      <c r="B34" s="73"/>
      <c r="C34" s="71" t="s">
        <v>1123</v>
      </c>
      <c r="D34" s="76" t="s">
        <v>56</v>
      </c>
      <c r="E34" s="12">
        <v>44519</v>
      </c>
      <c r="F34" s="74" t="s">
        <v>58</v>
      </c>
      <c r="G34" s="12">
        <v>44523</v>
      </c>
      <c r="H34" s="75" t="s">
        <v>845</v>
      </c>
      <c r="I34" s="15">
        <v>40</v>
      </c>
      <c r="J34" s="15">
        <v>34</v>
      </c>
      <c r="K34" s="15">
        <v>34</v>
      </c>
      <c r="L34" s="15">
        <v>25</v>
      </c>
      <c r="M34" s="79">
        <v>11.56</v>
      </c>
      <c r="N34" s="94">
        <v>25</v>
      </c>
      <c r="O34" s="63">
        <v>2530</v>
      </c>
      <c r="P34" s="64">
        <f>Table22457891011234567891011121314151617181920212223242526272829303132333438242[[#This Row],[PEMBULATAN]]*O34</f>
        <v>63250</v>
      </c>
    </row>
    <row r="35" spans="1:16" ht="26.25" customHeight="1" x14ac:dyDescent="0.2">
      <c r="A35" s="13"/>
      <c r="B35" s="73"/>
      <c r="C35" s="71" t="s">
        <v>1124</v>
      </c>
      <c r="D35" s="76" t="s">
        <v>56</v>
      </c>
      <c r="E35" s="12">
        <v>44519</v>
      </c>
      <c r="F35" s="74" t="s">
        <v>58</v>
      </c>
      <c r="G35" s="12">
        <v>44523</v>
      </c>
      <c r="H35" s="75" t="s">
        <v>845</v>
      </c>
      <c r="I35" s="15">
        <v>112</v>
      </c>
      <c r="J35" s="15">
        <v>10</v>
      </c>
      <c r="K35" s="15">
        <v>8</v>
      </c>
      <c r="L35" s="15">
        <v>2</v>
      </c>
      <c r="M35" s="79">
        <v>2.2400000000000002</v>
      </c>
      <c r="N35" s="94">
        <v>2.2400000000000002</v>
      </c>
      <c r="O35" s="63">
        <v>2530</v>
      </c>
      <c r="P35" s="64">
        <f>Table22457891011234567891011121314151617181920212223242526272829303132333438242[[#This Row],[PEMBULATAN]]*O35</f>
        <v>5667.2000000000007</v>
      </c>
    </row>
    <row r="36" spans="1:16" ht="26.25" customHeight="1" x14ac:dyDescent="0.2">
      <c r="A36" s="13"/>
      <c r="B36" s="73"/>
      <c r="C36" s="71" t="s">
        <v>1125</v>
      </c>
      <c r="D36" s="76" t="s">
        <v>56</v>
      </c>
      <c r="E36" s="12">
        <v>44519</v>
      </c>
      <c r="F36" s="74" t="s">
        <v>58</v>
      </c>
      <c r="G36" s="12">
        <v>44523</v>
      </c>
      <c r="H36" s="75" t="s">
        <v>845</v>
      </c>
      <c r="I36" s="15">
        <v>115</v>
      </c>
      <c r="J36" s="15">
        <v>22</v>
      </c>
      <c r="K36" s="15">
        <v>8</v>
      </c>
      <c r="L36" s="15">
        <v>3</v>
      </c>
      <c r="M36" s="79">
        <v>5.0599999999999996</v>
      </c>
      <c r="N36" s="94">
        <v>5.0599999999999996</v>
      </c>
      <c r="O36" s="63">
        <v>2530</v>
      </c>
      <c r="P36" s="64">
        <f>Table22457891011234567891011121314151617181920212223242526272829303132333438242[[#This Row],[PEMBULATAN]]*O36</f>
        <v>12801.8</v>
      </c>
    </row>
    <row r="37" spans="1:16" ht="26.25" customHeight="1" x14ac:dyDescent="0.2">
      <c r="A37" s="13"/>
      <c r="B37" s="96"/>
      <c r="C37" s="71" t="s">
        <v>1126</v>
      </c>
      <c r="D37" s="76" t="s">
        <v>56</v>
      </c>
      <c r="E37" s="12">
        <v>44519</v>
      </c>
      <c r="F37" s="74" t="s">
        <v>58</v>
      </c>
      <c r="G37" s="12">
        <v>44523</v>
      </c>
      <c r="H37" s="75" t="s">
        <v>845</v>
      </c>
      <c r="I37" s="15">
        <v>58</v>
      </c>
      <c r="J37" s="15">
        <v>34</v>
      </c>
      <c r="K37" s="15">
        <v>26</v>
      </c>
      <c r="L37" s="15">
        <v>10</v>
      </c>
      <c r="M37" s="79">
        <v>12.818</v>
      </c>
      <c r="N37" s="94">
        <v>12.818</v>
      </c>
      <c r="O37" s="63">
        <v>2530</v>
      </c>
      <c r="P37" s="64">
        <f>Table22457891011234567891011121314151617181920212223242526272829303132333438242[[#This Row],[PEMBULATAN]]*O37</f>
        <v>32429.539999999997</v>
      </c>
    </row>
    <row r="38" spans="1:16" ht="26.25" customHeight="1" x14ac:dyDescent="0.2">
      <c r="A38" s="13"/>
      <c r="B38" s="73" t="s">
        <v>1127</v>
      </c>
      <c r="C38" s="71" t="s">
        <v>1128</v>
      </c>
      <c r="D38" s="76" t="s">
        <v>56</v>
      </c>
      <c r="E38" s="12">
        <v>44519</v>
      </c>
      <c r="F38" s="74" t="s">
        <v>58</v>
      </c>
      <c r="G38" s="12">
        <v>44523</v>
      </c>
      <c r="H38" s="75" t="s">
        <v>845</v>
      </c>
      <c r="I38" s="15">
        <v>42</v>
      </c>
      <c r="J38" s="15">
        <v>34</v>
      </c>
      <c r="K38" s="15">
        <v>10</v>
      </c>
      <c r="L38" s="15">
        <v>2</v>
      </c>
      <c r="M38" s="79">
        <v>3.57</v>
      </c>
      <c r="N38" s="94">
        <v>3.57</v>
      </c>
      <c r="O38" s="63">
        <v>2530</v>
      </c>
      <c r="P38" s="64">
        <f>Table22457891011234567891011121314151617181920212223242526272829303132333438242[[#This Row],[PEMBULATAN]]*O38</f>
        <v>9032.1</v>
      </c>
    </row>
    <row r="39" spans="1:16" ht="26.25" customHeight="1" x14ac:dyDescent="0.2">
      <c r="A39" s="13"/>
      <c r="B39" s="73"/>
      <c r="C39" s="71" t="s">
        <v>1129</v>
      </c>
      <c r="D39" s="76" t="s">
        <v>56</v>
      </c>
      <c r="E39" s="12">
        <v>44519</v>
      </c>
      <c r="F39" s="74" t="s">
        <v>58</v>
      </c>
      <c r="G39" s="12">
        <v>44523</v>
      </c>
      <c r="H39" s="75" t="s">
        <v>845</v>
      </c>
      <c r="I39" s="15">
        <v>57</v>
      </c>
      <c r="J39" s="15">
        <v>36</v>
      </c>
      <c r="K39" s="15">
        <v>36</v>
      </c>
      <c r="L39" s="15">
        <v>15</v>
      </c>
      <c r="M39" s="79">
        <v>18.468</v>
      </c>
      <c r="N39" s="94">
        <v>19</v>
      </c>
      <c r="O39" s="63">
        <v>2530</v>
      </c>
      <c r="P39" s="64">
        <f>Table22457891011234567891011121314151617181920212223242526272829303132333438242[[#This Row],[PEMBULATAN]]*O39</f>
        <v>48070</v>
      </c>
    </row>
    <row r="40" spans="1:16" ht="26.25" customHeight="1" x14ac:dyDescent="0.2">
      <c r="A40" s="13"/>
      <c r="B40" s="73"/>
      <c r="C40" s="71" t="s">
        <v>1130</v>
      </c>
      <c r="D40" s="76" t="s">
        <v>56</v>
      </c>
      <c r="E40" s="12">
        <v>44519</v>
      </c>
      <c r="F40" s="74" t="s">
        <v>58</v>
      </c>
      <c r="G40" s="12">
        <v>44523</v>
      </c>
      <c r="H40" s="75" t="s">
        <v>845</v>
      </c>
      <c r="I40" s="15">
        <v>57</v>
      </c>
      <c r="J40" s="15">
        <v>36</v>
      </c>
      <c r="K40" s="15">
        <v>36</v>
      </c>
      <c r="L40" s="15">
        <v>15</v>
      </c>
      <c r="M40" s="79">
        <v>18.468</v>
      </c>
      <c r="N40" s="94">
        <v>19</v>
      </c>
      <c r="O40" s="63">
        <v>2530</v>
      </c>
      <c r="P40" s="64">
        <f>Table22457891011234567891011121314151617181920212223242526272829303132333438242[[#This Row],[PEMBULATAN]]*O40</f>
        <v>48070</v>
      </c>
    </row>
    <row r="41" spans="1:16" ht="26.25" customHeight="1" x14ac:dyDescent="0.2">
      <c r="A41" s="13"/>
      <c r="B41" s="73"/>
      <c r="C41" s="71" t="s">
        <v>1131</v>
      </c>
      <c r="D41" s="76" t="s">
        <v>56</v>
      </c>
      <c r="E41" s="12">
        <v>44519</v>
      </c>
      <c r="F41" s="74" t="s">
        <v>58</v>
      </c>
      <c r="G41" s="12">
        <v>44523</v>
      </c>
      <c r="H41" s="75" t="s">
        <v>845</v>
      </c>
      <c r="I41" s="15">
        <v>45</v>
      </c>
      <c r="J41" s="15">
        <v>33</v>
      </c>
      <c r="K41" s="15">
        <v>25</v>
      </c>
      <c r="L41" s="15">
        <v>6</v>
      </c>
      <c r="M41" s="79">
        <v>9.28125</v>
      </c>
      <c r="N41" s="94">
        <v>9.28125</v>
      </c>
      <c r="O41" s="63">
        <v>2530</v>
      </c>
      <c r="P41" s="64">
        <f>Table22457891011234567891011121314151617181920212223242526272829303132333438242[[#This Row],[PEMBULATAN]]*O41</f>
        <v>23481.5625</v>
      </c>
    </row>
    <row r="42" spans="1:16" ht="26.25" customHeight="1" x14ac:dyDescent="0.2">
      <c r="A42" s="13"/>
      <c r="B42" s="73"/>
      <c r="C42" s="71" t="s">
        <v>1132</v>
      </c>
      <c r="D42" s="76" t="s">
        <v>56</v>
      </c>
      <c r="E42" s="12">
        <v>44519</v>
      </c>
      <c r="F42" s="74" t="s">
        <v>58</v>
      </c>
      <c r="G42" s="12">
        <v>44523</v>
      </c>
      <c r="H42" s="75" t="s">
        <v>845</v>
      </c>
      <c r="I42" s="15">
        <v>73</v>
      </c>
      <c r="J42" s="15">
        <v>65</v>
      </c>
      <c r="K42" s="15">
        <v>18</v>
      </c>
      <c r="L42" s="15">
        <v>2</v>
      </c>
      <c r="M42" s="79">
        <v>21.352499999999999</v>
      </c>
      <c r="N42" s="94">
        <v>21.352499999999999</v>
      </c>
      <c r="O42" s="63">
        <v>2530</v>
      </c>
      <c r="P42" s="64">
        <f>Table22457891011234567891011121314151617181920212223242526272829303132333438242[[#This Row],[PEMBULATAN]]*O42</f>
        <v>54021.824999999997</v>
      </c>
    </row>
    <row r="43" spans="1:16" ht="22.5" customHeight="1" x14ac:dyDescent="0.2">
      <c r="A43" s="116" t="s">
        <v>30</v>
      </c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8"/>
      <c r="M43" s="77">
        <f>SUBTOTAL(109,Table22457891011234567891011121314151617181920212223242526272829303132333438242[KG VOLUME])</f>
        <v>1167.9575</v>
      </c>
      <c r="N43" s="67">
        <f>SUM(N3:N42)</f>
        <v>1186.329</v>
      </c>
      <c r="O43" s="119">
        <f>SUM(P3:P42)</f>
        <v>3001412.37</v>
      </c>
      <c r="P43" s="120"/>
    </row>
    <row r="44" spans="1:16" ht="18" customHeight="1" x14ac:dyDescent="0.2">
      <c r="A44" s="84"/>
      <c r="B44" s="55" t="s">
        <v>42</v>
      </c>
      <c r="C44" s="54"/>
      <c r="D44" s="56" t="s">
        <v>43</v>
      </c>
      <c r="E44" s="84"/>
      <c r="F44" s="84"/>
      <c r="G44" s="84"/>
      <c r="H44" s="84"/>
      <c r="I44" s="84"/>
      <c r="J44" s="84"/>
      <c r="K44" s="84"/>
      <c r="L44" s="84"/>
      <c r="M44" s="85"/>
      <c r="N44" s="86" t="s">
        <v>51</v>
      </c>
      <c r="O44" s="87"/>
      <c r="P44" s="87">
        <f>O43*10%</f>
        <v>300141.23700000002</v>
      </c>
    </row>
    <row r="45" spans="1:16" ht="18" customHeight="1" thickBot="1" x14ac:dyDescent="0.25">
      <c r="A45" s="84"/>
      <c r="B45" s="55"/>
      <c r="C45" s="54"/>
      <c r="D45" s="56"/>
      <c r="E45" s="84"/>
      <c r="F45" s="84"/>
      <c r="G45" s="84"/>
      <c r="H45" s="84"/>
      <c r="I45" s="84"/>
      <c r="J45" s="84"/>
      <c r="K45" s="84"/>
      <c r="L45" s="84"/>
      <c r="M45" s="85"/>
      <c r="N45" s="88" t="s">
        <v>52</v>
      </c>
      <c r="O45" s="89"/>
      <c r="P45" s="89">
        <f>O43-P44</f>
        <v>2701271.1329999999</v>
      </c>
    </row>
    <row r="46" spans="1:16" ht="18" customHeight="1" x14ac:dyDescent="0.2">
      <c r="A46" s="10"/>
      <c r="H46" s="62"/>
      <c r="N46" s="61" t="s">
        <v>31</v>
      </c>
      <c r="P46" s="68">
        <f>P45*1%</f>
        <v>27012.711329999998</v>
      </c>
    </row>
    <row r="47" spans="1:16" ht="18" customHeight="1" thickBot="1" x14ac:dyDescent="0.25">
      <c r="A47" s="10"/>
      <c r="H47" s="62"/>
      <c r="N47" s="61" t="s">
        <v>53</v>
      </c>
      <c r="P47" s="70">
        <f>P45*2%</f>
        <v>54025.422659999997</v>
      </c>
    </row>
    <row r="48" spans="1:16" ht="18" customHeight="1" x14ac:dyDescent="0.2">
      <c r="A48" s="10"/>
      <c r="H48" s="62"/>
      <c r="N48" s="65" t="s">
        <v>32</v>
      </c>
      <c r="O48" s="66"/>
      <c r="P48" s="69">
        <f>P45+P46-P47</f>
        <v>2674258.4216699996</v>
      </c>
    </row>
    <row r="50" spans="1:16" x14ac:dyDescent="0.2">
      <c r="A50" s="10"/>
      <c r="H50" s="62"/>
      <c r="P50" s="70"/>
    </row>
    <row r="51" spans="1:16" x14ac:dyDescent="0.2">
      <c r="A51" s="10"/>
      <c r="H51" s="62"/>
      <c r="O51" s="57"/>
      <c r="P51" s="70"/>
    </row>
    <row r="52" spans="1:16" s="3" customFormat="1" x14ac:dyDescent="0.25">
      <c r="A52" s="10"/>
      <c r="B52" s="2"/>
      <c r="C52" s="2"/>
      <c r="E52" s="11"/>
      <c r="H52" s="62"/>
      <c r="N52" s="14"/>
      <c r="O52" s="14"/>
      <c r="P52" s="14"/>
    </row>
    <row r="53" spans="1:16" s="3" customFormat="1" x14ac:dyDescent="0.25">
      <c r="A53" s="10"/>
      <c r="B53" s="2"/>
      <c r="C53" s="2"/>
      <c r="E53" s="11"/>
      <c r="H53" s="62"/>
      <c r="N53" s="14"/>
      <c r="O53" s="14"/>
      <c r="P53" s="14"/>
    </row>
    <row r="54" spans="1:16" s="3" customFormat="1" x14ac:dyDescent="0.25">
      <c r="A54" s="10"/>
      <c r="B54" s="2"/>
      <c r="C54" s="2"/>
      <c r="E54" s="11"/>
      <c r="H54" s="62"/>
      <c r="N54" s="14"/>
      <c r="O54" s="14"/>
      <c r="P54" s="14"/>
    </row>
    <row r="55" spans="1:16" s="3" customFormat="1" x14ac:dyDescent="0.25">
      <c r="A55" s="10"/>
      <c r="B55" s="2"/>
      <c r="C55" s="2"/>
      <c r="E55" s="11"/>
      <c r="H55" s="62"/>
      <c r="N55" s="14"/>
      <c r="O55" s="14"/>
      <c r="P55" s="14"/>
    </row>
    <row r="56" spans="1:16" s="3" customFormat="1" x14ac:dyDescent="0.25">
      <c r="A56" s="10"/>
      <c r="B56" s="2"/>
      <c r="C56" s="2"/>
      <c r="E56" s="11"/>
      <c r="H56" s="62"/>
      <c r="N56" s="14"/>
      <c r="O56" s="14"/>
      <c r="P56" s="14"/>
    </row>
    <row r="57" spans="1:16" s="3" customFormat="1" x14ac:dyDescent="0.25">
      <c r="A57" s="10"/>
      <c r="B57" s="2"/>
      <c r="C57" s="2"/>
      <c r="E57" s="11"/>
      <c r="H57" s="62"/>
      <c r="N57" s="14"/>
      <c r="O57" s="14"/>
      <c r="P57" s="14"/>
    </row>
    <row r="58" spans="1:16" s="3" customFormat="1" x14ac:dyDescent="0.25">
      <c r="A58" s="10"/>
      <c r="B58" s="2"/>
      <c r="C58" s="2"/>
      <c r="E58" s="11"/>
      <c r="H58" s="62"/>
      <c r="N58" s="14"/>
      <c r="O58" s="14"/>
      <c r="P58" s="14"/>
    </row>
    <row r="59" spans="1:16" s="3" customFormat="1" x14ac:dyDescent="0.25">
      <c r="A59" s="10"/>
      <c r="B59" s="2"/>
      <c r="C59" s="2"/>
      <c r="E59" s="11"/>
      <c r="H59" s="62"/>
      <c r="N59" s="14"/>
      <c r="O59" s="14"/>
      <c r="P59" s="14"/>
    </row>
    <row r="60" spans="1:16" s="3" customFormat="1" x14ac:dyDescent="0.25">
      <c r="A60" s="10"/>
      <c r="B60" s="2"/>
      <c r="C60" s="2"/>
      <c r="E60" s="11"/>
      <c r="H60" s="62"/>
      <c r="N60" s="14"/>
      <c r="O60" s="14"/>
      <c r="P60" s="14"/>
    </row>
    <row r="61" spans="1:16" s="3" customFormat="1" x14ac:dyDescent="0.25">
      <c r="A61" s="10"/>
      <c r="B61" s="2"/>
      <c r="C61" s="2"/>
      <c r="E61" s="11"/>
      <c r="H61" s="62"/>
      <c r="N61" s="14"/>
      <c r="O61" s="14"/>
      <c r="P61" s="14"/>
    </row>
    <row r="62" spans="1:16" s="3" customFormat="1" x14ac:dyDescent="0.25">
      <c r="A62" s="10"/>
      <c r="B62" s="2"/>
      <c r="C62" s="2"/>
      <c r="E62" s="11"/>
      <c r="H62" s="62"/>
      <c r="N62" s="14"/>
      <c r="O62" s="14"/>
      <c r="P62" s="14"/>
    </row>
    <row r="63" spans="1:16" s="3" customFormat="1" x14ac:dyDescent="0.25">
      <c r="A63" s="10"/>
      <c r="B63" s="2"/>
      <c r="C63" s="2"/>
      <c r="E63" s="11"/>
      <c r="H63" s="62"/>
      <c r="N63" s="14"/>
      <c r="O63" s="14"/>
      <c r="P63" s="14"/>
    </row>
  </sheetData>
  <mergeCells count="2">
    <mergeCell ref="A43:L43"/>
    <mergeCell ref="O43:P43"/>
  </mergeCells>
  <conditionalFormatting sqref="B3:B42">
    <cfRule type="duplicateValues" dxfId="511" priority="6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40</vt:i4>
      </vt:variant>
      <vt:variant>
        <vt:lpstr>Named Ranges</vt:lpstr>
      </vt:variant>
      <vt:variant>
        <vt:i4>39</vt:i4>
      </vt:variant>
    </vt:vector>
  </HeadingPairs>
  <TitlesOfParts>
    <vt:vector size="79" baseType="lpstr">
      <vt:lpstr>040_Sicepat_Pontianak16-30</vt:lpstr>
      <vt:lpstr>403213</vt:lpstr>
      <vt:lpstr>403875</vt:lpstr>
      <vt:lpstr>403877</vt:lpstr>
      <vt:lpstr>406052</vt:lpstr>
      <vt:lpstr>403215</vt:lpstr>
      <vt:lpstr>403216</vt:lpstr>
      <vt:lpstr>403883</vt:lpstr>
      <vt:lpstr>404028</vt:lpstr>
      <vt:lpstr>404030</vt:lpstr>
      <vt:lpstr>403889</vt:lpstr>
      <vt:lpstr>404032</vt:lpstr>
      <vt:lpstr>403895</vt:lpstr>
      <vt:lpstr>404034</vt:lpstr>
      <vt:lpstr>403898</vt:lpstr>
      <vt:lpstr>403219</vt:lpstr>
      <vt:lpstr>406074</vt:lpstr>
      <vt:lpstr>403221</vt:lpstr>
      <vt:lpstr>403223</vt:lpstr>
      <vt:lpstr>403099</vt:lpstr>
      <vt:lpstr>403100</vt:lpstr>
      <vt:lpstr>403225</vt:lpstr>
      <vt:lpstr>403705</vt:lpstr>
      <vt:lpstr>404035</vt:lpstr>
      <vt:lpstr>404037</vt:lpstr>
      <vt:lpstr>403708</vt:lpstr>
      <vt:lpstr>404039</vt:lpstr>
      <vt:lpstr>403711</vt:lpstr>
      <vt:lpstr>403713</vt:lpstr>
      <vt:lpstr>404038</vt:lpstr>
      <vt:lpstr>404041</vt:lpstr>
      <vt:lpstr>403721</vt:lpstr>
      <vt:lpstr>404043</vt:lpstr>
      <vt:lpstr>404045</vt:lpstr>
      <vt:lpstr>403726</vt:lpstr>
      <vt:lpstr>403728</vt:lpstr>
      <vt:lpstr>406157</vt:lpstr>
      <vt:lpstr>403734</vt:lpstr>
      <vt:lpstr>403952</vt:lpstr>
      <vt:lpstr>403737</vt:lpstr>
      <vt:lpstr>'040_Sicepat_Pontianak16-30'!Print_Titles</vt:lpstr>
      <vt:lpstr>'403099'!Print_Titles</vt:lpstr>
      <vt:lpstr>'403100'!Print_Titles</vt:lpstr>
      <vt:lpstr>'403213'!Print_Titles</vt:lpstr>
      <vt:lpstr>'403215'!Print_Titles</vt:lpstr>
      <vt:lpstr>'403216'!Print_Titles</vt:lpstr>
      <vt:lpstr>'403219'!Print_Titles</vt:lpstr>
      <vt:lpstr>'403221'!Print_Titles</vt:lpstr>
      <vt:lpstr>'403223'!Print_Titles</vt:lpstr>
      <vt:lpstr>'403225'!Print_Titles</vt:lpstr>
      <vt:lpstr>'403705'!Print_Titles</vt:lpstr>
      <vt:lpstr>'403708'!Print_Titles</vt:lpstr>
      <vt:lpstr>'403711'!Print_Titles</vt:lpstr>
      <vt:lpstr>'403713'!Print_Titles</vt:lpstr>
      <vt:lpstr>'403721'!Print_Titles</vt:lpstr>
      <vt:lpstr>'403726'!Print_Titles</vt:lpstr>
      <vt:lpstr>'403728'!Print_Titles</vt:lpstr>
      <vt:lpstr>'403734'!Print_Titles</vt:lpstr>
      <vt:lpstr>'403737'!Print_Titles</vt:lpstr>
      <vt:lpstr>'403875'!Print_Titles</vt:lpstr>
      <vt:lpstr>'403877'!Print_Titles</vt:lpstr>
      <vt:lpstr>'403883'!Print_Titles</vt:lpstr>
      <vt:lpstr>'403889'!Print_Titles</vt:lpstr>
      <vt:lpstr>'403895'!Print_Titles</vt:lpstr>
      <vt:lpstr>'403898'!Print_Titles</vt:lpstr>
      <vt:lpstr>'403952'!Print_Titles</vt:lpstr>
      <vt:lpstr>'404028'!Print_Titles</vt:lpstr>
      <vt:lpstr>'404030'!Print_Titles</vt:lpstr>
      <vt:lpstr>'404032'!Print_Titles</vt:lpstr>
      <vt:lpstr>'404034'!Print_Titles</vt:lpstr>
      <vt:lpstr>'404035'!Print_Titles</vt:lpstr>
      <vt:lpstr>'404037'!Print_Titles</vt:lpstr>
      <vt:lpstr>'404038'!Print_Titles</vt:lpstr>
      <vt:lpstr>'404039'!Print_Titles</vt:lpstr>
      <vt:lpstr>'404041'!Print_Titles</vt:lpstr>
      <vt:lpstr>'404043'!Print_Titles</vt:lpstr>
      <vt:lpstr>'406052'!Print_Titles</vt:lpstr>
      <vt:lpstr>'406074'!Print_Titles</vt:lpstr>
      <vt:lpstr>'406157'!Print_Titles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2021-12-24T08:58:38Z</cp:lastPrinted>
  <dcterms:created xsi:type="dcterms:W3CDTF">2021-07-02T11:08:00Z</dcterms:created>
  <dcterms:modified xsi:type="dcterms:W3CDTF">2021-12-24T10:11:36Z</dcterms:modified>
</cp:coreProperties>
</file>