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Performa yang sudah ter invoice\"/>
    </mc:Choice>
  </mc:AlternateContent>
  <bookViews>
    <workbookView xWindow="-120" yWindow="-120" windowWidth="24240" windowHeight="13740" tabRatio="842" activeTab="1"/>
  </bookViews>
  <sheets>
    <sheet name="47A_Sicepat_MERAUKE" sheetId="2" r:id="rId1"/>
    <sheet name="402546" sheetId="26" r:id="rId2"/>
  </sheets>
  <definedNames>
    <definedName name="_xlnm.Print_Titles" localSheetId="1">'402546'!$2:$2</definedName>
    <definedName name="_xlnm.Print_Titles" localSheetId="0">'47A_Sicepat_MERAUKE'!$2:$17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B18" i="2"/>
  <c r="P4" i="26" l="1"/>
  <c r="P5" i="26"/>
  <c r="P6" i="26"/>
  <c r="G18" i="2" l="1"/>
  <c r="P3" i="26"/>
  <c r="O7" i="26" s="1"/>
  <c r="I24" i="2" l="1"/>
  <c r="I23" i="2"/>
  <c r="I25" i="2" s="1"/>
  <c r="N7" i="26" l="1"/>
  <c r="M7" i="26"/>
  <c r="P8" i="26"/>
  <c r="P9" i="26" l="1"/>
  <c r="P10" i="26" l="1"/>
  <c r="P11" i="26"/>
  <c r="P12" i="26" l="1"/>
  <c r="L19" i="2" s="1"/>
  <c r="I36" i="2" l="1"/>
  <c r="J18" i="2"/>
  <c r="J19" i="2" l="1"/>
  <c r="J21" i="2" l="1"/>
  <c r="J22" i="2" s="1"/>
  <c r="J24" i="2" s="1"/>
  <c r="J23" i="2" l="1"/>
  <c r="J25" i="2" s="1"/>
</calcChain>
</file>

<file path=xl/sharedStrings.xml><?xml version="1.0" encoding="utf-8"?>
<sst xmlns="http://schemas.openxmlformats.org/spreadsheetml/2006/main" count="83" uniqueCount="69">
  <si>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</si>
  <si>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</si>
  <si>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</si>
  <si>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</si>
  <si>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</si>
  <si>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</si>
  <si>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</si>
  <si>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</si>
  <si>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</si>
  <si>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</si>
  <si>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</si>
  <si>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</si>
  <si>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</si>
  <si>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</si>
  <si>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</si>
  <si>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</si>
  <si>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</si>
  <si>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</si>
  <si>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</si>
  <si>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</si>
  <si>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</si>
  <si>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</si>
  <si>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</si>
  <si>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</si>
  <si>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</si>
  <si>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</si>
  <si>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</si>
  <si>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</si>
  <si>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</si>
  <si>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</si>
  <si>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</si>
  <si>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</si>
  <si>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</si>
  <si>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</si>
  <si>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</si>
  <si>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</si>
  <si>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</si>
  <si>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</si>
  <si>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</si>
  <si>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</si>
  <si>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</si>
  <si>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</si>
  <si>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</si>
  <si>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</si>
  <si>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</si>
  <si>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</si>
  <si>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</si>
  <si>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</si>
  <si>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</si>
  <si>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</si>
  <si>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</si>
  <si>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</si>
  <si>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</si>
  <si>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</si>
  <si>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</si>
  <si>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</si>
  <si>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DMD/2110/18/APZI8261</t>
  </si>
  <si>
    <t>GSK211018ONU824</t>
  </si>
  <si>
    <t>GSK211018SVB703</t>
  </si>
  <si>
    <t>GSK211018NQZ135</t>
  </si>
  <si>
    <t>GSK211018GHX624</t>
  </si>
  <si>
    <t>KM GUNUNG DEMPO</t>
  </si>
  <si>
    <t xml:space="preserve"> 047/PCI/PI/XI/21</t>
  </si>
  <si>
    <t xml:space="preserve"> 06 Desember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</si>
  <si>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Enam Ratus Lima Puluh Tujuh Ribu Seratus Empat Puluh Tiga Rupiah.</t>
    </r>
  </si>
  <si>
    <t>DMP MKQ (MARAUKE)</t>
  </si>
  <si>
    <t>PENGIRIMAN BARANG TUJUAN MARAUKE</t>
  </si>
  <si>
    <t>MARAUKE</t>
  </si>
  <si>
    <t>OKTOBER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</si>
</sst>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9" fillId="0" borderId="0" xfId="0" quotePrefix="1" applyFont="1"/>
  </cellXfs>
  <cellStyles count="4">
    <cellStyle name="Comma" xfId="1" builtinId="3"/>
    <cellStyle name="Comma [0]" xfId="2" builtinId="6"/>
    <cellStyle name="Comma 2" xfId="3"/>
    <cellStyle name="Normal" xfId="0" builtinId="0"/>
  </cellStyles>
  <dxfs count="18"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409575</xdr:colOff>
      <xdr:row>36</xdr:row>
      <xdr:rowOff>10829</xdr:rowOff>
    </xdr:from>
    <xdr:to>
      <xdr:col>10</xdr:col>
      <xdr:colOff>390525</xdr:colOff>
      <xdr:row>42</xdr:row>
      <xdr:rowOff>57149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725" y="869762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6" totalsRowShown="0" headerRowDxfId="17" dataDxfId="15" headerRowBorderDxfId="16">
  <tableColumns count="12">
    <tableColumn id="1" name="NOMOR" dataDxfId="14" dataCellStyle="Normal"/>
    <tableColumn id="3" name="TUJUAN" dataDxfId="0" dataCellStyle="Normal"/>
    <tableColumn id="16" name="Pick Up" dataDxfId="13"/>
    <tableColumn id="14" name="KAPAL" dataDxfId="12"/>
    <tableColumn id="15" name="ETD Kapal" dataDxfId="11"/>
    <tableColumn id="10" name="KETERANGAN" dataDxfId="10" dataCellStyle="Normal"/>
    <tableColumn id="5" name="P" dataDxfId="9" dataCellStyle="Normal"/>
    <tableColumn id="6" name="L" dataDxfId="8" dataCellStyle="Normal"/>
    <tableColumn id="7" name="T" dataDxfId="7" dataCellStyle="Normal"/>
    <tableColumn id="4" name="ACT KG" dataDxfId="6" dataCellStyle="Normal"/>
    <tableColumn id="8" name="KG VOLUME" dataDxfId="5" dataCellStyle="Normal"/>
    <tableColumn id="19" name="PEMBULATAN" dataDxfId="4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opLeftCell="A13" workbookViewId="0">
      <selection activeCell="J20" sqref="J20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0" t="s">
        <v>14</v>
      </c>
      <c r="B10" s="101"/>
      <c r="C10" s="101"/>
      <c r="D10" s="101"/>
      <c r="E10" s="101"/>
      <c r="F10" s="101"/>
      <c r="G10" s="101"/>
      <c r="H10" s="101"/>
      <c r="I10" s="101"/>
      <c r="J10" s="102"/>
    </row>
    <row r="12" spans="1:10" x14ac:dyDescent="0.25">
      <c r="A12" s="18" t="s">
        <v>15</v>
      </c>
      <c r="B12" s="18" t="s">
        <v>16</v>
      </c>
      <c r="G12" s="97" t="s">
        <v>49</v>
      </c>
      <c r="H12" s="97"/>
      <c r="I12" s="23" t="s">
        <v>17</v>
      </c>
      <c r="J12" s="24" t="s">
        <v>62</v>
      </c>
    </row>
    <row r="13" spans="1:10" x14ac:dyDescent="0.25">
      <c r="G13" s="97" t="s">
        <v>18</v>
      </c>
      <c r="H13" s="97"/>
      <c r="I13" s="23" t="s">
        <v>17</v>
      </c>
      <c r="J13" s="25" t="s">
        <v>63</v>
      </c>
    </row>
    <row r="14" spans="1:10" x14ac:dyDescent="0.25">
      <c r="G14" s="97" t="s">
        <v>50</v>
      </c>
      <c r="H14" s="97"/>
      <c r="I14" s="23" t="s">
        <v>17</v>
      </c>
      <c r="J14" s="18" t="s">
        <v>67</v>
      </c>
    </row>
    <row r="15" spans="1:10" x14ac:dyDescent="0.25">
      <c r="A15" s="18" t="s">
        <v>19</v>
      </c>
      <c r="B15" s="24" t="s">
        <v>20</v>
      </c>
      <c r="C15" s="24"/>
      <c r="I15" s="23"/>
      <c r="J15" s="116" t="s">
        <v>68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3" t="s">
        <v>28</v>
      </c>
      <c r="I17" s="104"/>
      <c r="J17" s="29" t="s">
        <v>29</v>
      </c>
    </row>
    <row r="18" spans="1:12" ht="48" customHeight="1" x14ac:dyDescent="0.25">
      <c r="A18" s="30">
        <v>1</v>
      </c>
      <c r="B18" s="31">
        <f>'402546'!E3</f>
        <v>44487</v>
      </c>
      <c r="C18" s="82">
        <f>'402546'!A3</f>
        <v>402546</v>
      </c>
      <c r="D18" s="32" t="s">
        <v>66</v>
      </c>
      <c r="E18" s="75" t="s">
        <v>65</v>
      </c>
      <c r="F18" s="33">
        <v>4</v>
      </c>
      <c r="G18" s="95">
        <f>'402546'!N7</f>
        <v>142.92000000000002</v>
      </c>
      <c r="H18" s="105">
        <v>19000</v>
      </c>
      <c r="I18" s="106"/>
      <c r="J18" s="34">
        <f>G18*H18</f>
        <v>2715480.0000000005</v>
      </c>
      <c r="L18"/>
    </row>
    <row r="19" spans="1:12" ht="32.25" customHeight="1" thickBot="1" x14ac:dyDescent="0.3">
      <c r="A19" s="107" t="s">
        <v>30</v>
      </c>
      <c r="B19" s="108"/>
      <c r="C19" s="108"/>
      <c r="D19" s="108"/>
      <c r="E19" s="108"/>
      <c r="F19" s="108"/>
      <c r="G19" s="108"/>
      <c r="H19" s="108"/>
      <c r="I19" s="109"/>
      <c r="J19" s="35">
        <f>SUM(J18:J18)</f>
        <v>2715480.0000000005</v>
      </c>
      <c r="L19" s="80" t="e">
        <f>'402546'!P12+#REF!+#REF!+#REF!+#REF!+#REF!+#REF!+#REF!+#REF!+#REF!+#REF!+#REF!+#REF!+#REF!+#REF!+#REF!+#REF!+#REF!+#REF!+#REF!+#REF!+#REF!+#REF!+#REF!+#REF!+#REF!+#REF!+#REF!+#REF!+#REF!</f>
        <v>#REF!</v>
      </c>
    </row>
    <row r="20" spans="1:12" x14ac:dyDescent="0.25">
      <c r="A20" s="110"/>
      <c r="B20" s="110"/>
      <c r="C20" s="36"/>
      <c r="D20" s="36"/>
      <c r="E20" s="36"/>
      <c r="F20" s="36"/>
      <c r="G20" s="36"/>
      <c r="H20" s="37"/>
      <c r="I20" s="37"/>
      <c r="J20" s="38"/>
    </row>
    <row r="21" spans="1:12" x14ac:dyDescent="0.25">
      <c r="A21" s="83"/>
      <c r="B21" s="83"/>
      <c r="C21" s="83"/>
      <c r="D21" s="83"/>
      <c r="E21" s="83"/>
      <c r="F21" s="83"/>
      <c r="G21" s="39" t="s">
        <v>51</v>
      </c>
      <c r="H21" s="39"/>
      <c r="I21" s="37"/>
      <c r="J21" s="38">
        <f>J19*10%</f>
        <v>271548.00000000006</v>
      </c>
      <c r="L21" s="40"/>
    </row>
    <row r="22" spans="1:12" x14ac:dyDescent="0.25">
      <c r="A22" s="83"/>
      <c r="B22" s="83"/>
      <c r="C22" s="83"/>
      <c r="D22" s="83"/>
      <c r="E22" s="83"/>
      <c r="F22" s="83"/>
      <c r="G22" s="90" t="s">
        <v>52</v>
      </c>
      <c r="H22" s="90"/>
      <c r="I22" s="91"/>
      <c r="J22" s="93">
        <f>J19-J21</f>
        <v>2443932.0000000005</v>
      </c>
      <c r="L22" s="40"/>
    </row>
    <row r="23" spans="1:12" x14ac:dyDescent="0.25">
      <c r="A23" s="83"/>
      <c r="B23" s="83"/>
      <c r="C23" s="83"/>
      <c r="D23" s="83"/>
      <c r="E23" s="83"/>
      <c r="F23" s="83"/>
      <c r="G23" s="39" t="s">
        <v>31</v>
      </c>
      <c r="H23" s="39"/>
      <c r="I23" s="40" t="e">
        <f>#REF!*1%</f>
        <v>#REF!</v>
      </c>
      <c r="J23" s="38">
        <f>J22*1%</f>
        <v>24439.320000000007</v>
      </c>
    </row>
    <row r="24" spans="1:12" ht="16.5" thickBot="1" x14ac:dyDescent="0.3">
      <c r="A24" s="83"/>
      <c r="B24" s="83"/>
      <c r="C24" s="83"/>
      <c r="D24" s="83"/>
      <c r="E24" s="83"/>
      <c r="F24" s="83"/>
      <c r="G24" s="92" t="s">
        <v>54</v>
      </c>
      <c r="H24" s="92"/>
      <c r="I24" s="41">
        <f>I20*10%</f>
        <v>0</v>
      </c>
      <c r="J24" s="41">
        <f>J22*2%</f>
        <v>48878.640000000014</v>
      </c>
    </row>
    <row r="25" spans="1:12" x14ac:dyDescent="0.25">
      <c r="E25" s="17"/>
      <c r="F25" s="17"/>
      <c r="G25" s="42" t="s">
        <v>55</v>
      </c>
      <c r="H25" s="42"/>
      <c r="I25" s="43" t="e">
        <f>I19+I23</f>
        <v>#REF!</v>
      </c>
      <c r="J25" s="43">
        <f>J22+J23-J24</f>
        <v>2419492.6800000002</v>
      </c>
    </row>
    <row r="26" spans="1:12" x14ac:dyDescent="0.25">
      <c r="E26" s="17"/>
      <c r="F26" s="17"/>
      <c r="G26" s="42"/>
      <c r="H26" s="42"/>
      <c r="I26" s="43"/>
      <c r="J26" s="43"/>
    </row>
    <row r="27" spans="1:12" x14ac:dyDescent="0.25">
      <c r="A27" s="17" t="s">
        <v>64</v>
      </c>
      <c r="D27" s="17"/>
      <c r="E27" s="17"/>
      <c r="F27" s="17"/>
      <c r="G27" s="17"/>
      <c r="H27" s="42"/>
      <c r="I27" s="42"/>
      <c r="J27" s="43"/>
    </row>
    <row r="28" spans="1:12" x14ac:dyDescent="0.25">
      <c r="A28" s="44"/>
      <c r="D28" s="17"/>
      <c r="E28" s="17"/>
      <c r="F28" s="17"/>
      <c r="G28" s="17"/>
      <c r="H28" s="42"/>
      <c r="I28" s="42"/>
      <c r="J28" s="43"/>
    </row>
    <row r="29" spans="1:12" x14ac:dyDescent="0.25">
      <c r="D29" s="17"/>
      <c r="E29" s="17"/>
      <c r="F29" s="17"/>
      <c r="G29" s="17"/>
      <c r="H29" s="42"/>
      <c r="I29" s="42"/>
      <c r="J29" s="43"/>
    </row>
    <row r="30" spans="1:12" x14ac:dyDescent="0.25">
      <c r="A30" s="45" t="s">
        <v>33</v>
      </c>
    </row>
    <row r="31" spans="1:12" x14ac:dyDescent="0.25">
      <c r="A31" s="46" t="s">
        <v>34</v>
      </c>
      <c r="B31" s="47"/>
      <c r="C31" s="47"/>
      <c r="D31" s="48"/>
      <c r="E31" s="48"/>
      <c r="F31" s="48"/>
      <c r="G31" s="48"/>
    </row>
    <row r="32" spans="1:12" x14ac:dyDescent="0.25">
      <c r="A32" s="46" t="s">
        <v>35</v>
      </c>
      <c r="B32" s="47"/>
      <c r="C32" s="47"/>
      <c r="D32" s="48"/>
      <c r="E32" s="48"/>
      <c r="F32" s="48"/>
      <c r="G32" s="48"/>
    </row>
    <row r="33" spans="1:10" x14ac:dyDescent="0.25">
      <c r="A33" s="49" t="s">
        <v>36</v>
      </c>
      <c r="B33" s="50"/>
      <c r="C33" s="50"/>
      <c r="D33" s="48"/>
      <c r="E33" s="48"/>
      <c r="F33" s="48"/>
      <c r="G33" s="48"/>
    </row>
    <row r="34" spans="1:10" x14ac:dyDescent="0.25">
      <c r="A34" s="51" t="s">
        <v>8</v>
      </c>
      <c r="B34" s="52"/>
      <c r="C34" s="52"/>
      <c r="D34" s="48"/>
      <c r="E34" s="48"/>
      <c r="F34" s="48"/>
      <c r="G34" s="48"/>
    </row>
    <row r="35" spans="1:10" x14ac:dyDescent="0.25">
      <c r="A35" s="53"/>
      <c r="B35" s="53"/>
      <c r="C35" s="53"/>
    </row>
    <row r="36" spans="1:10" x14ac:dyDescent="0.25">
      <c r="H36" s="54" t="s">
        <v>37</v>
      </c>
      <c r="I36" s="98" t="str">
        <f>+J13</f>
        <v xml:space="preserve"> 06 Desember 21</v>
      </c>
      <c r="J36" s="99"/>
    </row>
    <row r="40" spans="1:10" ht="18" customHeight="1" x14ac:dyDescent="0.25"/>
    <row r="41" spans="1:10" ht="17.25" customHeight="1" x14ac:dyDescent="0.25"/>
    <row r="43" spans="1:10" x14ac:dyDescent="0.25">
      <c r="H43" s="96" t="s">
        <v>38</v>
      </c>
      <c r="I43" s="96"/>
      <c r="J43" s="96"/>
    </row>
  </sheetData>
  <mergeCells count="10">
    <mergeCell ref="A10:J10"/>
    <mergeCell ref="H17:I17"/>
    <mergeCell ref="H18:I18"/>
    <mergeCell ref="A19:I19"/>
    <mergeCell ref="A20:B20"/>
    <mergeCell ref="H43:J43"/>
    <mergeCell ref="G14:H14"/>
    <mergeCell ref="G13:H13"/>
    <mergeCell ref="G12:H12"/>
    <mergeCell ref="I36:J36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tabSelected="1"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11" sqref="J11"/>
    </sheetView>
  </sheetViews>
  <sheetFormatPr defaultRowHeight="15" x14ac:dyDescent="0.2"/>
  <cols>
    <col min="1" max="1" width="8" style="4" customWidth="1"/>
    <col min="2" max="2" width="19.5703125" style="2" customWidth="1"/>
    <col min="3" max="3" width="16.85546875" style="2" customWidth="1"/>
    <col min="4" max="4" width="11.140625" style="3" customWidth="1"/>
    <col min="5" max="5" width="8" style="12" customWidth="1"/>
    <col min="6" max="6" width="11.14062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2.5703125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1">
        <v>402546</v>
      </c>
      <c r="B3" s="73" t="s">
        <v>56</v>
      </c>
      <c r="C3" s="9" t="s">
        <v>57</v>
      </c>
      <c r="D3" s="75" t="s">
        <v>65</v>
      </c>
      <c r="E3" s="13">
        <v>44487</v>
      </c>
      <c r="F3" s="75" t="s">
        <v>61</v>
      </c>
      <c r="G3" s="13">
        <v>44500</v>
      </c>
      <c r="H3" s="10">
        <v>44358</v>
      </c>
      <c r="I3" s="1">
        <v>70</v>
      </c>
      <c r="J3" s="1">
        <v>54</v>
      </c>
      <c r="K3" s="1">
        <v>56</v>
      </c>
      <c r="L3" s="1">
        <v>62</v>
      </c>
      <c r="M3" s="78">
        <v>52.92</v>
      </c>
      <c r="N3" s="8">
        <v>62</v>
      </c>
      <c r="O3" s="64">
        <v>19000</v>
      </c>
      <c r="P3" s="65">
        <f>Table224578910112[[#This Row],[PEMBULATAN]]*O3</f>
        <v>1178000</v>
      </c>
    </row>
    <row r="4" spans="1:16" ht="26.25" customHeight="1" x14ac:dyDescent="0.2">
      <c r="A4" s="14"/>
      <c r="B4" s="74"/>
      <c r="C4" s="9" t="s">
        <v>58</v>
      </c>
      <c r="D4" s="75" t="s">
        <v>65</v>
      </c>
      <c r="E4" s="13">
        <v>44487</v>
      </c>
      <c r="F4" s="75" t="s">
        <v>61</v>
      </c>
      <c r="G4" s="13">
        <v>44500</v>
      </c>
      <c r="H4" s="10">
        <v>44358</v>
      </c>
      <c r="I4" s="1">
        <v>85</v>
      </c>
      <c r="J4" s="1">
        <v>45</v>
      </c>
      <c r="K4" s="1">
        <v>14</v>
      </c>
      <c r="L4" s="1">
        <v>16</v>
      </c>
      <c r="M4" s="78">
        <v>13.387499999999999</v>
      </c>
      <c r="N4" s="8">
        <v>16</v>
      </c>
      <c r="O4" s="64">
        <v>19000</v>
      </c>
      <c r="P4" s="65">
        <f>Table224578910112[[#This Row],[PEMBULATAN]]*O4</f>
        <v>304000</v>
      </c>
    </row>
    <row r="5" spans="1:16" ht="26.25" customHeight="1" x14ac:dyDescent="0.2">
      <c r="A5" s="14"/>
      <c r="B5" s="14"/>
      <c r="C5" s="9" t="s">
        <v>59</v>
      </c>
      <c r="D5" s="75" t="s">
        <v>65</v>
      </c>
      <c r="E5" s="13">
        <v>44487</v>
      </c>
      <c r="F5" s="75" t="s">
        <v>61</v>
      </c>
      <c r="G5" s="13">
        <v>44500</v>
      </c>
      <c r="H5" s="10">
        <v>44358</v>
      </c>
      <c r="I5" s="1">
        <v>36</v>
      </c>
      <c r="J5" s="1">
        <v>36</v>
      </c>
      <c r="K5" s="1">
        <v>18</v>
      </c>
      <c r="L5" s="1">
        <v>12</v>
      </c>
      <c r="M5" s="78">
        <v>5.8319999999999999</v>
      </c>
      <c r="N5" s="8">
        <v>12</v>
      </c>
      <c r="O5" s="64">
        <v>19000</v>
      </c>
      <c r="P5" s="65">
        <f>Table224578910112[[#This Row],[PEMBULATAN]]*O5</f>
        <v>228000</v>
      </c>
    </row>
    <row r="6" spans="1:16" ht="26.25" customHeight="1" x14ac:dyDescent="0.2">
      <c r="A6" s="14"/>
      <c r="B6" s="14"/>
      <c r="C6" s="72" t="s">
        <v>60</v>
      </c>
      <c r="D6" s="75" t="s">
        <v>65</v>
      </c>
      <c r="E6" s="13">
        <v>44487</v>
      </c>
      <c r="F6" s="75" t="s">
        <v>61</v>
      </c>
      <c r="G6" s="13">
        <v>44500</v>
      </c>
      <c r="H6" s="76">
        <v>44358</v>
      </c>
      <c r="I6" s="16">
        <v>70</v>
      </c>
      <c r="J6" s="16">
        <v>54</v>
      </c>
      <c r="K6" s="16">
        <v>56</v>
      </c>
      <c r="L6" s="16">
        <v>31</v>
      </c>
      <c r="M6" s="79">
        <v>52.92</v>
      </c>
      <c r="N6" s="94">
        <v>52.92</v>
      </c>
      <c r="O6" s="64">
        <v>19000</v>
      </c>
      <c r="P6" s="65">
        <f>Table224578910112[[#This Row],[PEMBULATAN]]*O6</f>
        <v>1005480</v>
      </c>
    </row>
    <row r="7" spans="1:16" ht="22.5" customHeight="1" x14ac:dyDescent="0.2">
      <c r="A7" s="111" t="s">
        <v>30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3"/>
      <c r="M7" s="77">
        <f>SUBTOTAL(109,Table224578910112[KG VOLUME])</f>
        <v>125.0595</v>
      </c>
      <c r="N7" s="68">
        <f>SUM(N3:N6)</f>
        <v>142.92000000000002</v>
      </c>
      <c r="O7" s="114">
        <f>SUM(P3:P6)</f>
        <v>2715480</v>
      </c>
      <c r="P7" s="115"/>
    </row>
    <row r="8" spans="1:16" ht="18" customHeight="1" x14ac:dyDescent="0.2">
      <c r="A8" s="84"/>
      <c r="B8" s="56" t="s">
        <v>42</v>
      </c>
      <c r="C8" s="55"/>
      <c r="D8" s="57" t="s">
        <v>43</v>
      </c>
      <c r="E8" s="84"/>
      <c r="F8" s="84"/>
      <c r="G8" s="84"/>
      <c r="H8" s="84"/>
      <c r="I8" s="84"/>
      <c r="J8" s="84"/>
      <c r="K8" s="84"/>
      <c r="L8" s="84"/>
      <c r="M8" s="85"/>
      <c r="N8" s="86" t="s">
        <v>51</v>
      </c>
      <c r="O8" s="87"/>
      <c r="P8" s="87">
        <f>O7*10%</f>
        <v>271548</v>
      </c>
    </row>
    <row r="9" spans="1:16" ht="18" customHeight="1" thickBot="1" x14ac:dyDescent="0.25">
      <c r="A9" s="84"/>
      <c r="B9" s="56"/>
      <c r="C9" s="55"/>
      <c r="D9" s="57"/>
      <c r="E9" s="84"/>
      <c r="F9" s="84"/>
      <c r="G9" s="84"/>
      <c r="H9" s="84"/>
      <c r="I9" s="84"/>
      <c r="J9" s="84"/>
      <c r="K9" s="84"/>
      <c r="L9" s="84"/>
      <c r="M9" s="85"/>
      <c r="N9" s="88" t="s">
        <v>52</v>
      </c>
      <c r="O9" s="89"/>
      <c r="P9" s="89">
        <f>O7-P8</f>
        <v>2443932</v>
      </c>
    </row>
    <row r="10" spans="1:16" ht="18" customHeight="1" x14ac:dyDescent="0.2">
      <c r="A10" s="11"/>
      <c r="H10" s="63"/>
      <c r="N10" s="62" t="s">
        <v>31</v>
      </c>
      <c r="P10" s="69">
        <f>P9*1%</f>
        <v>24439.32</v>
      </c>
    </row>
    <row r="11" spans="1:16" ht="18" customHeight="1" thickBot="1" x14ac:dyDescent="0.25">
      <c r="A11" s="11"/>
      <c r="H11" s="63"/>
      <c r="N11" s="62" t="s">
        <v>53</v>
      </c>
      <c r="P11" s="71">
        <f>P9*2%</f>
        <v>48878.64</v>
      </c>
    </row>
    <row r="12" spans="1:16" ht="18" customHeight="1" x14ac:dyDescent="0.2">
      <c r="A12" s="11"/>
      <c r="H12" s="63"/>
      <c r="N12" s="66" t="s">
        <v>32</v>
      </c>
      <c r="O12" s="67"/>
      <c r="P12" s="70">
        <f>P9+P10-P11</f>
        <v>2419492.6799999997</v>
      </c>
    </row>
    <row r="14" spans="1:16" x14ac:dyDescent="0.2">
      <c r="A14" s="11"/>
      <c r="H14" s="63"/>
      <c r="P14" s="71"/>
    </row>
    <row r="15" spans="1:16" x14ac:dyDescent="0.2">
      <c r="A15" s="11"/>
      <c r="H15" s="63"/>
      <c r="O15" s="58"/>
      <c r="P15" s="71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3" priority="2"/>
  </conditionalFormatting>
  <conditionalFormatting sqref="B4">
    <cfRule type="duplicateValues" dxfId="2" priority="1"/>
  </conditionalFormatting>
  <conditionalFormatting sqref="B5:B6">
    <cfRule type="duplicateValues" dxfId="1" priority="3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47A_Sicepat_MERAUKE</vt:lpstr>
      <vt:lpstr>402546</vt:lpstr>
      <vt:lpstr>'402546'!Print_Titles</vt:lpstr>
      <vt:lpstr>'47A_Sicepat_MERAUKE'!Print_Titles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2022-01-19T09:23:35Z</cp:lastPrinted>
  <dcterms:created xsi:type="dcterms:W3CDTF">2021-07-02T11:08:00Z</dcterms:created>
  <dcterms:modified xsi:type="dcterms:W3CDTF">2022-01-19T09:23:41Z</dcterms:modified>
</cp:coreProperties>
</file>