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CI-DEDE\Users\Public\PT. PERISAI CAKRAWALA INDONESIA\INVOICE\Performa\2021\Sicepat\"/>
    </mc:Choice>
  </mc:AlternateContent>
  <bookViews>
    <workbookView xWindow="0" yWindow="0" windowWidth="20490" windowHeight="7320" tabRatio="842"/>
  </bookViews>
  <sheets>
    <sheet name="056_Sicepat_Manokwari" sheetId="2" r:id="rId1"/>
    <sheet name="402330" sheetId="26" r:id="rId2"/>
    <sheet name="403878" sheetId="57" r:id="rId3"/>
  </sheets>
  <definedNames>
    <definedName name="_xlnm.Print_Titles" localSheetId="0">'056_Sicepat_Manokwari'!$2:$17</definedName>
    <definedName name="_xlnm.Print_Titles" localSheetId="1">'402330'!$2:$2</definedName>
    <definedName name="_xlnm.Print_Titles" localSheetId="2">'403878'!$2:$2</definedName>
  </definedNames>
  <calcPr calcId="162913"/>
</workbook>
</file>

<file path=xl/calcChain.xml><?xml version="1.0" encoding="utf-8"?>
<calcChain xmlns="http://schemas.openxmlformats.org/spreadsheetml/2006/main">
  <c r="O5" i="57" l="1"/>
  <c r="N5" i="57"/>
  <c r="O7" i="26"/>
  <c r="N7" i="26"/>
  <c r="P6" i="57" l="1"/>
  <c r="P8" i="26"/>
  <c r="B19" i="2" l="1"/>
  <c r="B18" i="2"/>
  <c r="C19" i="2" l="1"/>
  <c r="C18" i="2"/>
  <c r="M5" i="57"/>
  <c r="P4" i="57"/>
  <c r="P3" i="57"/>
  <c r="P7" i="57" l="1"/>
  <c r="P8" i="57" s="1"/>
  <c r="P9" i="57" l="1"/>
  <c r="P10" i="57" s="1"/>
  <c r="I25" i="2"/>
  <c r="I24" i="2"/>
  <c r="I26" i="2" s="1"/>
  <c r="P4" i="26"/>
  <c r="P5" i="26"/>
  <c r="P6" i="26"/>
  <c r="G18" i="2" l="1"/>
  <c r="M7" i="26"/>
  <c r="P3" i="26"/>
  <c r="P9" i="26" l="1"/>
  <c r="P10" i="26" l="1"/>
  <c r="P11" i="26"/>
  <c r="P12" i="26" l="1"/>
  <c r="A19" i="2"/>
  <c r="J19" i="2"/>
  <c r="I37" i="2" l="1"/>
  <c r="J18" i="2"/>
  <c r="J20" i="2" l="1"/>
  <c r="J22" i="2" l="1"/>
  <c r="J23" i="2" s="1"/>
  <c r="J24" i="2" l="1"/>
  <c r="J25" i="2"/>
  <c r="J26" i="2"/>
</calcChain>
</file>

<file path=xl/sharedStrings.xml><?xml version="1.0" encoding="utf-8"?>
<sst xmlns="http://schemas.openxmlformats.org/spreadsheetml/2006/main" count="122" uniqueCount="73">
  <si>
    <t>NOMOR</t>
  </si>
  <si>
    <t>TUJUAN</t>
  </si>
  <si>
    <t>KETERANGAN</t>
  </si>
  <si>
    <t>KAPAL</t>
  </si>
  <si>
    <t>Pick Up</t>
  </si>
  <si>
    <t>ETD Kapal</t>
  </si>
  <si>
    <t>PEMBULATAN</t>
  </si>
  <si>
    <t>Surat Muatan Darat</t>
  </si>
  <si>
    <t>PT. PERISAI CAKRAWALA INDONESIA</t>
  </si>
  <si>
    <t>Ruko Ifolia Blok HY47 No. 26</t>
  </si>
  <si>
    <t>Harapan Indah - Bekasi 17214</t>
  </si>
  <si>
    <t>Jawa Barat - Indonesia</t>
  </si>
  <si>
    <t>Telp/Fax : +6221 - 8944 5283</t>
  </si>
  <si>
    <t>Email : sales@pciexpress.id</t>
  </si>
  <si>
    <t>PERFORMA INVOICE</t>
  </si>
  <si>
    <t>To</t>
  </si>
  <si>
    <t>: PT. Sicepat Express Indonesia</t>
  </si>
  <si>
    <t>:</t>
  </si>
  <si>
    <t>Invoice Date</t>
  </si>
  <si>
    <t>Attn</t>
  </si>
  <si>
    <t>:  Finance Dept</t>
  </si>
  <si>
    <t>NO</t>
  </si>
  <si>
    <t>DATE</t>
  </si>
  <si>
    <t>AWB</t>
  </si>
  <si>
    <t>DESCRIPTION</t>
  </si>
  <si>
    <t>DESNATION</t>
  </si>
  <si>
    <t>COLLY</t>
  </si>
  <si>
    <t>KG</t>
  </si>
  <si>
    <t>UNIT PRICE</t>
  </si>
  <si>
    <t>AMOUNT</t>
  </si>
  <si>
    <t>SUB TOTAL</t>
  </si>
  <si>
    <t>PPN 1%</t>
  </si>
  <si>
    <t>Total</t>
  </si>
  <si>
    <t>Payment Instructions</t>
  </si>
  <si>
    <t>Pay Cheque or Transfer to :</t>
  </si>
  <si>
    <t>BANK CENTRAL ASIA (BCA)</t>
  </si>
  <si>
    <t>521-1322-455</t>
  </si>
  <si>
    <t>Bekasi,</t>
  </si>
  <si>
    <t>Dede Komalasari</t>
  </si>
  <si>
    <t>P</t>
  </si>
  <si>
    <t>L</t>
  </si>
  <si>
    <t>T</t>
  </si>
  <si>
    <t>Mengetahui,</t>
  </si>
  <si>
    <t>Menyatakan,</t>
  </si>
  <si>
    <t>AWB PCI</t>
  </si>
  <si>
    <t>ACT KG</t>
  </si>
  <si>
    <t>KG VOLUME</t>
  </si>
  <si>
    <t>RATE (Rp/KG)</t>
  </si>
  <si>
    <t>AMOUNT (Rp)</t>
  </si>
  <si>
    <t>Invoice Performa</t>
  </si>
  <si>
    <t>Periode</t>
  </si>
  <si>
    <t>Discount 10%</t>
  </si>
  <si>
    <t>Total Setelah Discount</t>
  </si>
  <si>
    <t>PPh 23  2%</t>
  </si>
  <si>
    <t>PPh 23 2%</t>
  </si>
  <si>
    <t>TOTAL</t>
  </si>
  <si>
    <t>DMD/2111/04/FRIC4537</t>
  </si>
  <si>
    <t>GSK211102FEN289</t>
  </si>
  <si>
    <t>GSK211102ICD170</t>
  </si>
  <si>
    <t>GSK211031RMO791</t>
  </si>
  <si>
    <t>GSK211102JCW517</t>
  </si>
  <si>
    <t>KM GUNUNG DEMPO</t>
  </si>
  <si>
    <t>11/22/2021 WAWA</t>
  </si>
  <si>
    <t>DMD/2111/17/CPUF4652</t>
  </si>
  <si>
    <t>GSK211117JWX094</t>
  </si>
  <si>
    <t>GSK211117HXL146</t>
  </si>
  <si>
    <t>DMP MKW (MANOKWARI)</t>
  </si>
  <si>
    <t xml:space="preserve"> 056/PCI/PI/XII/21</t>
  </si>
  <si>
    <t xml:space="preserve"> 29 Desember 21</t>
  </si>
  <si>
    <t xml:space="preserve"> MANAOKWARI</t>
  </si>
  <si>
    <t xml:space="preserve"> NOVEMBER 2021</t>
  </si>
  <si>
    <t>MANOKWARI</t>
  </si>
  <si>
    <r>
      <t xml:space="preserve">Say </t>
    </r>
    <r>
      <rPr>
        <b/>
        <i/>
        <sz val="12"/>
        <color theme="2" tint="-0.749992370372631"/>
        <rFont val="Calibri"/>
        <family val="2"/>
        <scheme val="minor"/>
      </rPr>
      <t>: Empat Juta Seratus Lima Puluh Dua Ribu Dua Ratus Delapan Puluh Tiga Rupiah.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</si>
</sst>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(* #,##0_);_(* \(#,##0\);_(* &quot;-&quot;_);_(@_)"/>
    <numFmt numFmtId="165" formatCode="_(* #,##0.00_);_(* \(#,##0.00\);_(* &quot;-&quot;??_);_(@_)"/>
    <numFmt numFmtId="166" formatCode="dd/mm/yy;@"/>
    <numFmt numFmtId="167" formatCode="_(* #,##0_);_(* \(#,##0\);_(* &quot;-&quot;??_);_(@_)"/>
    <numFmt numFmtId="168" formatCode="[$-F800]dddd\,\ mmmm\ dd\,\ yyyy"/>
    <numFmt numFmtId="169" formatCode="_(&quot;Rp&quot;* #,##0_);_(&quot;Rp&quot;* \(#,##0\);_(&quot;Rp&quot;* &quot;-&quot;_);_(@_)"/>
  </numFmts>
  <fonts count="1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2" tint="-0.749992370372631"/>
      <name val="Calibri"/>
      <family val="2"/>
      <scheme val="minor"/>
    </font>
    <font>
      <sz val="12"/>
      <color theme="2" tint="-0.749992370372631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b/>
      <sz val="14"/>
      <color theme="2" tint="-0.74999237037263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2" tint="-0.74999237037263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</cellStyleXfs>
  <cellXfs count="1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66" fontId="1" fillId="0" borderId="0" xfId="0" applyNumberFormat="1" applyFont="1" applyAlignment="1">
      <alignment horizontal="left" vertical="center"/>
    </xf>
    <xf numFmtId="166" fontId="1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6" fontId="2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vertical="center"/>
    </xf>
    <xf numFmtId="166" fontId="1" fillId="0" borderId="0" xfId="0" applyNumberFormat="1" applyFont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167" fontId="9" fillId="0" borderId="0" xfId="3" applyNumberFormat="1" applyFont="1"/>
    <xf numFmtId="0" fontId="10" fillId="0" borderId="0" xfId="0" applyFont="1"/>
    <xf numFmtId="0" fontId="9" fillId="0" borderId="5" xfId="0" applyFont="1" applyBorder="1"/>
    <xf numFmtId="167" fontId="9" fillId="0" borderId="5" xfId="3" applyNumberFormat="1" applyFont="1" applyBorder="1"/>
    <xf numFmtId="167" fontId="9" fillId="0" borderId="0" xfId="3" applyNumberFormat="1" applyFont="1" applyAlignment="1">
      <alignment horizontal="center"/>
    </xf>
    <xf numFmtId="0" fontId="12" fillId="0" borderId="0" xfId="0" applyFont="1"/>
    <xf numFmtId="168" fontId="9" fillId="0" borderId="0" xfId="0" quotePrefix="1" applyNumberFormat="1" applyFont="1"/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15" fontId="9" fillId="4" borderId="1" xfId="0" quotePrefix="1" applyNumberFormat="1" applyFont="1" applyFill="1" applyBorder="1" applyAlignment="1">
      <alignment horizontal="center" vertical="center"/>
    </xf>
    <xf numFmtId="167" fontId="9" fillId="4" borderId="1" xfId="3" applyNumberFormat="1" applyFont="1" applyFill="1" applyBorder="1" applyAlignment="1">
      <alignment horizontal="center" vertical="center" wrapText="1"/>
    </xf>
    <xf numFmtId="0" fontId="9" fillId="4" borderId="4" xfId="3" applyNumberFormat="1" applyFont="1" applyFill="1" applyBorder="1" applyAlignment="1">
      <alignment horizontal="center" vertical="center" wrapText="1"/>
    </xf>
    <xf numFmtId="167" fontId="9" fillId="0" borderId="17" xfId="3" applyNumberFormat="1" applyFont="1" applyBorder="1" applyAlignment="1">
      <alignment horizontal="center" vertical="center"/>
    </xf>
    <xf numFmtId="164" fontId="9" fillId="0" borderId="2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7" fontId="9" fillId="0" borderId="0" xfId="3" applyNumberFormat="1" applyFont="1" applyAlignment="1">
      <alignment horizontal="center" vertical="center"/>
    </xf>
    <xf numFmtId="169" fontId="9" fillId="0" borderId="0" xfId="0" applyNumberFormat="1" applyFont="1" applyAlignment="1">
      <alignment horizontal="center" vertical="center"/>
    </xf>
    <xf numFmtId="167" fontId="8" fillId="0" borderId="0" xfId="3" applyNumberFormat="1" applyFont="1" applyAlignment="1">
      <alignment horizontal="left" vertical="center"/>
    </xf>
    <xf numFmtId="164" fontId="9" fillId="0" borderId="0" xfId="0" applyNumberFormat="1" applyFont="1"/>
    <xf numFmtId="169" fontId="9" fillId="0" borderId="5" xfId="0" applyNumberFormat="1" applyFont="1" applyBorder="1" applyAlignment="1">
      <alignment horizontal="center" vertical="center"/>
    </xf>
    <xf numFmtId="167" fontId="8" fillId="0" borderId="0" xfId="3" applyNumberFormat="1" applyFont="1"/>
    <xf numFmtId="169" fontId="8" fillId="0" borderId="0" xfId="0" applyNumberFormat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8" fillId="0" borderId="0" xfId="0" applyFont="1" applyBorder="1"/>
    <xf numFmtId="0" fontId="9" fillId="0" borderId="0" xfId="0" applyFont="1" applyBorder="1"/>
    <xf numFmtId="0" fontId="15" fillId="0" borderId="0" xfId="0" applyFont="1" applyAlignment="1">
      <alignment horizontal="left"/>
    </xf>
    <xf numFmtId="0" fontId="9" fillId="0" borderId="0" xfId="0" applyFont="1" applyBorder="1" applyAlignment="1">
      <alignment horizontal="left"/>
    </xf>
    <xf numFmtId="0" fontId="15" fillId="0" borderId="0" xfId="0" quotePrefix="1" applyFont="1" applyAlignment="1">
      <alignment horizontal="left"/>
    </xf>
    <xf numFmtId="0" fontId="8" fillId="0" borderId="0" xfId="0" quotePrefix="1" applyFont="1" applyBorder="1" applyAlignment="1">
      <alignment horizontal="left"/>
    </xf>
    <xf numFmtId="0" fontId="8" fillId="0" borderId="0" xfId="0" quotePrefix="1" applyFont="1" applyAlignment="1">
      <alignment horizontal="left"/>
    </xf>
    <xf numFmtId="0" fontId="9" fillId="0" borderId="0" xfId="0" applyFont="1" applyAlignment="1">
      <alignment horizontal="right"/>
    </xf>
    <xf numFmtId="166" fontId="7" fillId="0" borderId="0" xfId="0" applyNumberFormat="1" applyFont="1"/>
    <xf numFmtId="166" fontId="16" fillId="0" borderId="0" xfId="0" applyNumberFormat="1" applyFont="1"/>
    <xf numFmtId="0" fontId="16" fillId="0" borderId="0" xfId="0" applyFont="1"/>
    <xf numFmtId="164" fontId="5" fillId="0" borderId="0" xfId="0" applyNumberFormat="1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166" fontId="1" fillId="0" borderId="0" xfId="0" applyNumberFormat="1" applyFont="1" applyAlignment="1">
      <alignment vertical="center"/>
    </xf>
    <xf numFmtId="164" fontId="3" fillId="0" borderId="1" xfId="2" applyFont="1" applyBorder="1" applyAlignment="1">
      <alignment horizontal="center" vertical="center"/>
    </xf>
    <xf numFmtId="167" fontId="3" fillId="0" borderId="1" xfId="1" applyNumberFormat="1" applyFont="1" applyBorder="1" applyAlignment="1">
      <alignment horizontal="center" vertical="center"/>
    </xf>
    <xf numFmtId="0" fontId="5" fillId="0" borderId="23" xfId="0" applyFont="1" applyBorder="1" applyAlignment="1">
      <alignment horizontal="left" vertical="center"/>
    </xf>
    <xf numFmtId="0" fontId="5" fillId="0" borderId="23" xfId="0" applyFont="1" applyBorder="1" applyAlignment="1">
      <alignment horizontal="center" vertical="center"/>
    </xf>
    <xf numFmtId="167" fontId="5" fillId="0" borderId="1" xfId="1" applyNumberFormat="1" applyFont="1" applyBorder="1" applyAlignment="1">
      <alignment vertical="center"/>
    </xf>
    <xf numFmtId="167" fontId="5" fillId="0" borderId="0" xfId="0" applyNumberFormat="1" applyFont="1" applyAlignment="1">
      <alignment horizontal="center" vertical="center"/>
    </xf>
    <xf numFmtId="167" fontId="5" fillId="0" borderId="23" xfId="0" applyNumberFormat="1" applyFont="1" applyBorder="1" applyAlignment="1">
      <alignment horizontal="center" vertical="center"/>
    </xf>
    <xf numFmtId="167" fontId="5" fillId="0" borderId="0" xfId="1" applyNumberFormat="1" applyFont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6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0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167" fontId="9" fillId="0" borderId="0" xfId="1" applyNumberFormat="1" applyFont="1"/>
    <xf numFmtId="0" fontId="1" fillId="0" borderId="2" xfId="0" applyFont="1" applyBorder="1" applyAlignment="1">
      <alignment vertical="center" wrapText="1"/>
    </xf>
    <xf numFmtId="0" fontId="9" fillId="4" borderId="1" xfId="0" quotePrefix="1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vertical="center"/>
    </xf>
    <xf numFmtId="0" fontId="5" fillId="0" borderId="0" xfId="1" applyNumberFormat="1" applyFont="1" applyBorder="1" applyAlignment="1">
      <alignment horizontal="left" vertical="center"/>
    </xf>
    <xf numFmtId="167" fontId="5" fillId="0" borderId="0" xfId="1" applyNumberFormat="1" applyFont="1" applyBorder="1" applyAlignment="1">
      <alignment horizontal="center" vertical="center"/>
    </xf>
    <xf numFmtId="0" fontId="5" fillId="0" borderId="5" xfId="1" applyNumberFormat="1" applyFont="1" applyBorder="1" applyAlignment="1">
      <alignment horizontal="left" vertical="center"/>
    </xf>
    <xf numFmtId="167" fontId="5" fillId="0" borderId="5" xfId="1" applyNumberFormat="1" applyFont="1" applyBorder="1" applyAlignment="1">
      <alignment horizontal="center" vertical="center"/>
    </xf>
    <xf numFmtId="167" fontId="17" fillId="0" borderId="0" xfId="3" applyNumberFormat="1" applyFont="1" applyBorder="1" applyAlignment="1">
      <alignment horizontal="left" vertical="center"/>
    </xf>
    <xf numFmtId="167" fontId="9" fillId="0" borderId="0" xfId="3" applyNumberFormat="1" applyFont="1" applyBorder="1" applyAlignment="1">
      <alignment horizontal="center" vertical="center"/>
    </xf>
    <xf numFmtId="167" fontId="8" fillId="0" borderId="5" xfId="3" applyNumberFormat="1" applyFont="1" applyBorder="1" applyAlignment="1">
      <alignment horizontal="left" vertical="center"/>
    </xf>
    <xf numFmtId="169" fontId="8" fillId="0" borderId="0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9" fillId="4" borderId="1" xfId="3" applyNumberFormat="1" applyFont="1" applyFill="1" applyBorder="1" applyAlignment="1">
      <alignment horizontal="center" vertical="center" wrapText="1"/>
    </xf>
    <xf numFmtId="1" fontId="9" fillId="4" borderId="4" xfId="3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167" fontId="9" fillId="0" borderId="0" xfId="3" applyNumberFormat="1" applyFont="1" applyAlignment="1">
      <alignment horizontal="left"/>
    </xf>
    <xf numFmtId="168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167" fontId="9" fillId="0" borderId="15" xfId="3" applyNumberFormat="1" applyFont="1" applyBorder="1" applyAlignment="1">
      <alignment horizontal="center" vertical="center"/>
    </xf>
    <xf numFmtId="167" fontId="9" fillId="0" borderId="16" xfId="3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167" fontId="5" fillId="0" borderId="15" xfId="1" applyNumberFormat="1" applyFont="1" applyBorder="1" applyAlignment="1">
      <alignment horizontal="center" vertical="center"/>
    </xf>
    <xf numFmtId="167" fontId="5" fillId="0" borderId="16" xfId="1" applyNumberFormat="1" applyFont="1" applyBorder="1" applyAlignment="1">
      <alignment horizontal="center" vertical="center"/>
    </xf>
  </cellXfs>
  <cellStyles count="4">
    <cellStyle name="Comma" xfId="1" builtinId="3"/>
    <cellStyle name="Comma [0]" xfId="2" builtinId="6"/>
    <cellStyle name="Comma 2" xfId="3"/>
    <cellStyle name="Normal" xfId="0" builtinId="0"/>
  </cellStyles>
  <dxfs count="3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180975</xdr:colOff>
      <xdr:row>1</xdr:row>
      <xdr:rowOff>108138</xdr:rowOff>
    </xdr:from>
    <xdr:ext cx="2460768" cy="1225362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1125" y="308163"/>
          <a:ext cx="2460768" cy="1225362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Table224578910112" displayName="Table224578910112" ref="C2:N6" totalsRowShown="0" headerRowDxfId="31" dataDxfId="29" headerRowBorderDxfId="30">
  <tableColumns count="12">
    <tableColumn id="1" name="NOMOR" dataDxfId="28" dataCellStyle="Normal"/>
    <tableColumn id="3" name="TUJUAN" dataDxfId="27" dataCellStyle="Normal"/>
    <tableColumn id="16" name="Pick Up" dataDxfId="26"/>
    <tableColumn id="14" name="KAPAL" dataDxfId="25"/>
    <tableColumn id="15" name="ETD Kapal" dataDxfId="24"/>
    <tableColumn id="10" name="KETERANGAN" dataDxfId="23" dataCellStyle="Normal"/>
    <tableColumn id="5" name="P" dataDxfId="22" dataCellStyle="Normal"/>
    <tableColumn id="6" name="L" dataDxfId="21" dataCellStyle="Normal"/>
    <tableColumn id="7" name="T" dataDxfId="20" dataCellStyle="Normal"/>
    <tableColumn id="4" name="ACT KG" dataDxfId="19" dataCellStyle="Normal"/>
    <tableColumn id="8" name="KG VOLUME" dataDxfId="18" dataCellStyle="Normal"/>
    <tableColumn id="19" name="PEMBULATAN" dataDxfId="17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Table2245789101123" displayName="Table2245789101123" ref="C2:N4" totalsRowShown="0" headerRowDxfId="14" dataDxfId="12" headerRowBorderDxfId="13">
  <tableColumns count="12">
    <tableColumn id="1" name="NOMOR" dataDxfId="11" dataCellStyle="Normal"/>
    <tableColumn id="3" name="TUJUAN" dataDxfId="10" dataCellStyle="Normal"/>
    <tableColumn id="16" name="Pick Up" dataDxfId="9"/>
    <tableColumn id="14" name="KAPAL" dataDxfId="8"/>
    <tableColumn id="15" name="ETD Kapal" dataDxfId="7"/>
    <tableColumn id="10" name="KETERANGAN" dataDxfId="6" dataCellStyle="Normal"/>
    <tableColumn id="5" name="P" dataDxfId="5" dataCellStyle="Normal"/>
    <tableColumn id="6" name="L" dataDxfId="4" dataCellStyle="Normal"/>
    <tableColumn id="7" name="T" dataDxfId="3" dataCellStyle="Normal"/>
    <tableColumn id="4" name="ACT KG" dataDxfId="2" dataCellStyle="Normal"/>
    <tableColumn id="8" name="KG VOLUME" dataDxfId="1" dataCellStyle="Normal"/>
    <tableColumn id="19" name="PEMBULATAN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L44"/>
  <sheetViews>
    <sheetView tabSelected="1" topLeftCell="A6" workbookViewId="0">
      <selection activeCell="G19" sqref="G19"/>
    </sheetView>
  </sheetViews>
  <sheetFormatPr defaultRowHeight="15.75" x14ac:dyDescent="0.25"/>
  <cols>
    <col min="1" max="1" width="6.42578125" style="17" customWidth="1"/>
    <col min="2" max="2" width="11.5703125" style="17" customWidth="1"/>
    <col min="3" max="3" width="10" style="17" customWidth="1"/>
    <col min="4" max="4" width="26.42578125" style="17" customWidth="1"/>
    <col min="5" max="5" width="13.85546875" style="17" customWidth="1"/>
    <col min="6" max="6" width="6.85546875" style="17" bestFit="1" customWidth="1"/>
    <col min="7" max="7" width="6.42578125" style="17" customWidth="1"/>
    <col min="8" max="8" width="14.140625" style="18" bestFit="1" customWidth="1"/>
    <col min="9" max="9" width="1.5703125" style="18" customWidth="1"/>
    <col min="10" max="10" width="19.5703125" style="17" customWidth="1"/>
    <col min="11" max="11" width="9.140625" style="17"/>
    <col min="12" max="12" width="15.7109375" style="17" bestFit="1" customWidth="1"/>
    <col min="13" max="16384" width="9.140625" style="17"/>
  </cols>
  <sheetData>
    <row r="2" spans="1:10" x14ac:dyDescent="0.25">
      <c r="A2" s="16" t="s">
        <v>8</v>
      </c>
    </row>
    <row r="3" spans="1:10" x14ac:dyDescent="0.25">
      <c r="A3" s="19" t="s">
        <v>9</v>
      </c>
    </row>
    <row r="4" spans="1:10" x14ac:dyDescent="0.25">
      <c r="A4" s="19" t="s">
        <v>10</v>
      </c>
    </row>
    <row r="5" spans="1:10" x14ac:dyDescent="0.25">
      <c r="A5" s="19" t="s">
        <v>11</v>
      </c>
    </row>
    <row r="6" spans="1:10" x14ac:dyDescent="0.25">
      <c r="A6" s="19" t="s">
        <v>12</v>
      </c>
    </row>
    <row r="7" spans="1:10" x14ac:dyDescent="0.25">
      <c r="A7" s="19" t="s">
        <v>13</v>
      </c>
    </row>
    <row r="9" spans="1:10" ht="16.5" thickBot="1" x14ac:dyDescent="0.3">
      <c r="A9" s="20"/>
      <c r="B9" s="20"/>
      <c r="C9" s="20"/>
      <c r="D9" s="20"/>
      <c r="E9" s="20"/>
      <c r="F9" s="20"/>
      <c r="G9" s="20"/>
      <c r="H9" s="21"/>
      <c r="I9" s="21"/>
      <c r="J9" s="20"/>
    </row>
    <row r="10" spans="1:10" ht="23.25" customHeight="1" thickBot="1" x14ac:dyDescent="0.3">
      <c r="A10" s="101" t="s">
        <v>14</v>
      </c>
      <c r="B10" s="102"/>
      <c r="C10" s="102"/>
      <c r="D10" s="102"/>
      <c r="E10" s="102"/>
      <c r="F10" s="102"/>
      <c r="G10" s="102"/>
      <c r="H10" s="102"/>
      <c r="I10" s="102"/>
      <c r="J10" s="103"/>
    </row>
    <row r="12" spans="1:10" x14ac:dyDescent="0.25">
      <c r="A12" s="17" t="s">
        <v>15</v>
      </c>
      <c r="B12" s="17" t="s">
        <v>16</v>
      </c>
      <c r="G12" s="98" t="s">
        <v>49</v>
      </c>
      <c r="H12" s="98"/>
      <c r="I12" s="22" t="s">
        <v>17</v>
      </c>
      <c r="J12" s="23" t="s">
        <v>67</v>
      </c>
    </row>
    <row r="13" spans="1:10" x14ac:dyDescent="0.25">
      <c r="G13" s="98" t="s">
        <v>18</v>
      </c>
      <c r="H13" s="98"/>
      <c r="I13" s="22" t="s">
        <v>17</v>
      </c>
      <c r="J13" s="24" t="s">
        <v>68</v>
      </c>
    </row>
    <row r="14" spans="1:10" x14ac:dyDescent="0.25">
      <c r="G14" s="98" t="s">
        <v>50</v>
      </c>
      <c r="H14" s="98"/>
      <c r="I14" s="22" t="s">
        <v>17</v>
      </c>
      <c r="J14" s="17" t="s">
        <v>69</v>
      </c>
    </row>
    <row r="15" spans="1:10" x14ac:dyDescent="0.25">
      <c r="A15" s="17" t="s">
        <v>19</v>
      </c>
      <c r="B15" s="23" t="s">
        <v>20</v>
      </c>
      <c r="C15" s="23"/>
      <c r="I15" s="22"/>
      <c r="J15" s="17" t="s">
        <v>70</v>
      </c>
    </row>
    <row r="16" spans="1:10" ht="16.5" thickBot="1" x14ac:dyDescent="0.3"/>
    <row r="17" spans="1:12" ht="26.25" customHeight="1" x14ac:dyDescent="0.25">
      <c r="A17" s="25" t="s">
        <v>21</v>
      </c>
      <c r="B17" s="26" t="s">
        <v>22</v>
      </c>
      <c r="C17" s="26" t="s">
        <v>23</v>
      </c>
      <c r="D17" s="26" t="s">
        <v>24</v>
      </c>
      <c r="E17" s="26" t="s">
        <v>25</v>
      </c>
      <c r="F17" s="27" t="s">
        <v>26</v>
      </c>
      <c r="G17" s="27" t="s">
        <v>27</v>
      </c>
      <c r="H17" s="104" t="s">
        <v>28</v>
      </c>
      <c r="I17" s="105"/>
      <c r="J17" s="28" t="s">
        <v>29</v>
      </c>
    </row>
    <row r="18" spans="1:12" ht="48" customHeight="1" x14ac:dyDescent="0.25">
      <c r="A18" s="29">
        <v>1</v>
      </c>
      <c r="B18" s="30">
        <f>'402330'!E3</f>
        <v>44504</v>
      </c>
      <c r="C18" s="82">
        <f>'402330'!A3</f>
        <v>402330</v>
      </c>
      <c r="D18" s="31" t="s">
        <v>66</v>
      </c>
      <c r="E18" s="31" t="s">
        <v>71</v>
      </c>
      <c r="F18" s="32">
        <v>4</v>
      </c>
      <c r="G18" s="95">
        <f>'402330'!N7</f>
        <v>232.875</v>
      </c>
      <c r="H18" s="106">
        <v>14000</v>
      </c>
      <c r="I18" s="107"/>
      <c r="J18" s="33">
        <f>G18*H18</f>
        <v>3260250</v>
      </c>
      <c r="L18"/>
    </row>
    <row r="19" spans="1:12" ht="48" customHeight="1" x14ac:dyDescent="0.25">
      <c r="A19" s="29">
        <f>A18+1</f>
        <v>2</v>
      </c>
      <c r="B19" s="30">
        <f>'403878'!E3</f>
        <v>44517</v>
      </c>
      <c r="C19" s="82">
        <f>'403878'!A3</f>
        <v>403878</v>
      </c>
      <c r="D19" s="31" t="s">
        <v>66</v>
      </c>
      <c r="E19" s="31" t="s">
        <v>71</v>
      </c>
      <c r="F19" s="32">
        <v>2</v>
      </c>
      <c r="G19" s="96">
        <v>100</v>
      </c>
      <c r="H19" s="106">
        <v>14000</v>
      </c>
      <c r="I19" s="107"/>
      <c r="J19" s="33">
        <f t="shared" ref="J19" si="0">G19*H19</f>
        <v>1400000</v>
      </c>
      <c r="L19"/>
    </row>
    <row r="20" spans="1:12" ht="32.25" customHeight="1" thickBot="1" x14ac:dyDescent="0.3">
      <c r="A20" s="108" t="s">
        <v>30</v>
      </c>
      <c r="B20" s="109"/>
      <c r="C20" s="109"/>
      <c r="D20" s="109"/>
      <c r="E20" s="109"/>
      <c r="F20" s="109"/>
      <c r="G20" s="109"/>
      <c r="H20" s="109"/>
      <c r="I20" s="110"/>
      <c r="J20" s="34">
        <f>SUM(J18:J19)</f>
        <v>4660250</v>
      </c>
      <c r="L20" s="80"/>
    </row>
    <row r="21" spans="1:12" x14ac:dyDescent="0.25">
      <c r="A21" s="111"/>
      <c r="B21" s="111"/>
      <c r="C21" s="35"/>
      <c r="D21" s="35"/>
      <c r="E21" s="35"/>
      <c r="F21" s="35"/>
      <c r="G21" s="35"/>
      <c r="H21" s="36"/>
      <c r="I21" s="36"/>
      <c r="J21" s="37"/>
    </row>
    <row r="22" spans="1:12" x14ac:dyDescent="0.25">
      <c r="A22" s="83"/>
      <c r="B22" s="83"/>
      <c r="C22" s="83"/>
      <c r="D22" s="83"/>
      <c r="E22" s="83"/>
      <c r="F22" s="83"/>
      <c r="G22" s="38" t="s">
        <v>51</v>
      </c>
      <c r="H22" s="38"/>
      <c r="I22" s="36"/>
      <c r="J22" s="37">
        <f>J20*10%</f>
        <v>466025</v>
      </c>
      <c r="L22" s="39"/>
    </row>
    <row r="23" spans="1:12" x14ac:dyDescent="0.25">
      <c r="A23" s="83"/>
      <c r="B23" s="83"/>
      <c r="C23" s="83"/>
      <c r="D23" s="83"/>
      <c r="E23" s="83"/>
      <c r="F23" s="83"/>
      <c r="G23" s="90" t="s">
        <v>52</v>
      </c>
      <c r="H23" s="90"/>
      <c r="I23" s="91"/>
      <c r="J23" s="93">
        <f>J20-J22</f>
        <v>4194225</v>
      </c>
      <c r="L23" s="39"/>
    </row>
    <row r="24" spans="1:12" x14ac:dyDescent="0.25">
      <c r="A24" s="83"/>
      <c r="B24" s="83"/>
      <c r="C24" s="83"/>
      <c r="D24" s="83"/>
      <c r="E24" s="83"/>
      <c r="F24" s="83"/>
      <c r="G24" s="38" t="s">
        <v>31</v>
      </c>
      <c r="H24" s="38"/>
      <c r="I24" s="39" t="e">
        <f>#REF!*1%</f>
        <v>#REF!</v>
      </c>
      <c r="J24" s="37">
        <f>J23*1%</f>
        <v>41942.25</v>
      </c>
    </row>
    <row r="25" spans="1:12" ht="16.5" thickBot="1" x14ac:dyDescent="0.3">
      <c r="A25" s="83"/>
      <c r="B25" s="83"/>
      <c r="C25" s="83"/>
      <c r="D25" s="83"/>
      <c r="E25" s="83"/>
      <c r="F25" s="83"/>
      <c r="G25" s="92" t="s">
        <v>54</v>
      </c>
      <c r="H25" s="92"/>
      <c r="I25" s="40">
        <f>I21*10%</f>
        <v>0</v>
      </c>
      <c r="J25" s="40">
        <f>J23*2%</f>
        <v>83884.5</v>
      </c>
    </row>
    <row r="26" spans="1:12" x14ac:dyDescent="0.25">
      <c r="E26" s="16"/>
      <c r="F26" s="16"/>
      <c r="G26" s="41" t="s">
        <v>55</v>
      </c>
      <c r="H26" s="41"/>
      <c r="I26" s="42" t="e">
        <f>I20+I24</f>
        <v>#REF!</v>
      </c>
      <c r="J26" s="42">
        <f>J23+J24-J25</f>
        <v>4152282.75</v>
      </c>
    </row>
    <row r="27" spans="1:12" x14ac:dyDescent="0.25">
      <c r="E27" s="16"/>
      <c r="F27" s="16"/>
      <c r="G27" s="41"/>
      <c r="H27" s="41"/>
      <c r="I27" s="42"/>
      <c r="J27" s="42"/>
    </row>
    <row r="28" spans="1:12" x14ac:dyDescent="0.25">
      <c r="A28" s="16" t="s">
        <v>72</v>
      </c>
      <c r="D28" s="16"/>
      <c r="E28" s="16"/>
      <c r="F28" s="16"/>
      <c r="G28" s="16"/>
      <c r="H28" s="41"/>
      <c r="I28" s="41"/>
      <c r="J28" s="42"/>
    </row>
    <row r="29" spans="1:12" x14ac:dyDescent="0.25">
      <c r="A29" s="43"/>
      <c r="D29" s="16"/>
      <c r="E29" s="16"/>
      <c r="F29" s="16"/>
      <c r="G29" s="16"/>
      <c r="H29" s="41"/>
      <c r="I29" s="41"/>
      <c r="J29" s="42"/>
    </row>
    <row r="30" spans="1:12" x14ac:dyDescent="0.25">
      <c r="D30" s="16"/>
      <c r="E30" s="16"/>
      <c r="F30" s="16"/>
      <c r="G30" s="16"/>
      <c r="H30" s="41"/>
      <c r="I30" s="41"/>
      <c r="J30" s="42"/>
    </row>
    <row r="31" spans="1:12" x14ac:dyDescent="0.25">
      <c r="A31" s="44" t="s">
        <v>33</v>
      </c>
    </row>
    <row r="32" spans="1:12" x14ac:dyDescent="0.25">
      <c r="A32" s="45" t="s">
        <v>34</v>
      </c>
      <c r="B32" s="46"/>
      <c r="C32" s="46"/>
      <c r="D32" s="47"/>
      <c r="E32" s="47"/>
      <c r="F32" s="47"/>
      <c r="G32" s="47"/>
    </row>
    <row r="33" spans="1:10" x14ac:dyDescent="0.25">
      <c r="A33" s="45" t="s">
        <v>35</v>
      </c>
      <c r="B33" s="46"/>
      <c r="C33" s="46"/>
      <c r="D33" s="47"/>
      <c r="E33" s="47"/>
      <c r="F33" s="47"/>
      <c r="G33" s="47"/>
    </row>
    <row r="34" spans="1:10" x14ac:dyDescent="0.25">
      <c r="A34" s="48" t="s">
        <v>36</v>
      </c>
      <c r="B34" s="49"/>
      <c r="C34" s="49"/>
      <c r="D34" s="47"/>
      <c r="E34" s="47"/>
      <c r="F34" s="47"/>
      <c r="G34" s="47"/>
    </row>
    <row r="35" spans="1:10" x14ac:dyDescent="0.25">
      <c r="A35" s="50" t="s">
        <v>8</v>
      </c>
      <c r="B35" s="51"/>
      <c r="C35" s="51"/>
      <c r="D35" s="47"/>
      <c r="E35" s="47"/>
      <c r="F35" s="47"/>
      <c r="G35" s="47"/>
    </row>
    <row r="36" spans="1:10" x14ac:dyDescent="0.25">
      <c r="A36" s="52"/>
      <c r="B36" s="52"/>
      <c r="C36" s="52"/>
    </row>
    <row r="37" spans="1:10" x14ac:dyDescent="0.25">
      <c r="H37" s="53" t="s">
        <v>37</v>
      </c>
      <c r="I37" s="99" t="str">
        <f>+J13</f>
        <v xml:space="preserve"> 29 Desember 21</v>
      </c>
      <c r="J37" s="100"/>
    </row>
    <row r="41" spans="1:10" ht="18" customHeight="1" x14ac:dyDescent="0.25"/>
    <row r="42" spans="1:10" ht="17.25" customHeight="1" x14ac:dyDescent="0.25"/>
    <row r="44" spans="1:10" x14ac:dyDescent="0.25">
      <c r="H44" s="97" t="s">
        <v>38</v>
      </c>
      <c r="I44" s="97"/>
      <c r="J44" s="97"/>
    </row>
  </sheetData>
  <mergeCells count="11">
    <mergeCell ref="A10:J10"/>
    <mergeCell ref="H17:I17"/>
    <mergeCell ref="H18:I18"/>
    <mergeCell ref="A20:I20"/>
    <mergeCell ref="A21:B21"/>
    <mergeCell ref="H19:I19"/>
    <mergeCell ref="H44:J44"/>
    <mergeCell ref="G14:H14"/>
    <mergeCell ref="G13:H13"/>
    <mergeCell ref="G12:H12"/>
    <mergeCell ref="I37:J37"/>
  </mergeCells>
  <printOptions horizontalCentered="1"/>
  <pageMargins left="0.19685039370078741" right="0.19685039370078741" top="0.74803149606299213" bottom="0.74803149606299213" header="0.31496062992125984" footer="0.31496062992125984"/>
  <pageSetup paperSize="9" scale="85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27"/>
  <sheetViews>
    <sheetView zoomScale="110" zoomScaleNormal="110" workbookViewId="0">
      <pane xSplit="3" ySplit="2" topLeftCell="D3" activePane="bottomRight" state="frozen"/>
      <selection pane="topRight" activeCell="B1" sqref="B1"/>
      <selection pane="bottomLeft" activeCell="A3" sqref="A3"/>
      <selection pane="bottomRight" activeCell="K10" sqref="K10"/>
    </sheetView>
  </sheetViews>
  <sheetFormatPr defaultRowHeight="15" x14ac:dyDescent="0.2"/>
  <cols>
    <col min="1" max="1" width="8" style="4" customWidth="1"/>
    <col min="2" max="2" width="19.5703125" style="2" customWidth="1"/>
    <col min="3" max="3" width="14.5703125" style="2" customWidth="1"/>
    <col min="4" max="4" width="12.28515625" style="3" customWidth="1"/>
    <col min="5" max="5" width="8" style="11" customWidth="1"/>
    <col min="6" max="6" width="11.85546875" style="3" customWidth="1"/>
    <col min="7" max="7" width="9.5703125" style="3" customWidth="1"/>
    <col min="8" max="8" width="14.42578125" style="6" customWidth="1"/>
    <col min="9" max="11" width="4.42578125" style="3" customWidth="1"/>
    <col min="12" max="12" width="5" style="3" customWidth="1"/>
    <col min="13" max="13" width="8.5703125" style="3" customWidth="1"/>
    <col min="14" max="14" width="13" style="14" customWidth="1"/>
    <col min="15" max="15" width="8.140625" style="14" customWidth="1"/>
    <col min="16" max="16" width="12.28515625" style="14" customWidth="1"/>
    <col min="17" max="16384" width="9.140625" style="4"/>
  </cols>
  <sheetData>
    <row r="1" spans="1:16" x14ac:dyDescent="0.2">
      <c r="H1" s="5"/>
    </row>
    <row r="2" spans="1:16" ht="25.5" x14ac:dyDescent="0.2">
      <c r="A2" s="58" t="s">
        <v>44</v>
      </c>
      <c r="B2" s="7" t="s">
        <v>7</v>
      </c>
      <c r="C2" s="7" t="s">
        <v>0</v>
      </c>
      <c r="D2" s="7" t="s">
        <v>1</v>
      </c>
      <c r="E2" s="59" t="s">
        <v>4</v>
      </c>
      <c r="F2" s="7" t="s">
        <v>3</v>
      </c>
      <c r="G2" s="7" t="s">
        <v>5</v>
      </c>
      <c r="H2" s="59" t="s">
        <v>2</v>
      </c>
      <c r="I2" s="7" t="s">
        <v>39</v>
      </c>
      <c r="J2" s="7" t="s">
        <v>40</v>
      </c>
      <c r="K2" s="7" t="s">
        <v>41</v>
      </c>
      <c r="L2" s="60" t="s">
        <v>45</v>
      </c>
      <c r="M2" s="60" t="s">
        <v>46</v>
      </c>
      <c r="N2" s="60" t="s">
        <v>6</v>
      </c>
      <c r="O2" s="60" t="s">
        <v>47</v>
      </c>
      <c r="P2" s="60" t="s">
        <v>48</v>
      </c>
    </row>
    <row r="3" spans="1:16" ht="26.25" customHeight="1" x14ac:dyDescent="0.2">
      <c r="A3" s="81">
        <v>402330</v>
      </c>
      <c r="B3" s="72" t="s">
        <v>56</v>
      </c>
      <c r="C3" s="8" t="s">
        <v>57</v>
      </c>
      <c r="D3" s="74" t="s">
        <v>66</v>
      </c>
      <c r="E3" s="12">
        <v>44504</v>
      </c>
      <c r="F3" s="74" t="s">
        <v>61</v>
      </c>
      <c r="G3" s="12">
        <v>44521</v>
      </c>
      <c r="H3" s="9" t="s">
        <v>62</v>
      </c>
      <c r="I3" s="1">
        <v>65</v>
      </c>
      <c r="J3" s="1">
        <v>50</v>
      </c>
      <c r="K3" s="1">
        <v>93</v>
      </c>
      <c r="L3" s="1">
        <v>11</v>
      </c>
      <c r="M3" s="78">
        <v>75.5625</v>
      </c>
      <c r="N3" s="94">
        <v>75.5625</v>
      </c>
      <c r="O3" s="63">
        <v>14000</v>
      </c>
      <c r="P3" s="64">
        <f>Table224578910112[[#This Row],[PEMBULATAN]]*O3</f>
        <v>1057875</v>
      </c>
    </row>
    <row r="4" spans="1:16" ht="26.25" customHeight="1" x14ac:dyDescent="0.2">
      <c r="A4" s="13"/>
      <c r="B4" s="73"/>
      <c r="C4" s="8" t="s">
        <v>58</v>
      </c>
      <c r="D4" s="74" t="s">
        <v>66</v>
      </c>
      <c r="E4" s="12">
        <v>44504</v>
      </c>
      <c r="F4" s="74" t="s">
        <v>61</v>
      </c>
      <c r="G4" s="12">
        <v>44521</v>
      </c>
      <c r="H4" s="9" t="s">
        <v>62</v>
      </c>
      <c r="I4" s="1">
        <v>65</v>
      </c>
      <c r="J4" s="1">
        <v>50</v>
      </c>
      <c r="K4" s="1">
        <v>93</v>
      </c>
      <c r="L4" s="1">
        <v>11</v>
      </c>
      <c r="M4" s="78">
        <v>75.5625</v>
      </c>
      <c r="N4" s="94">
        <v>75.5625</v>
      </c>
      <c r="O4" s="63">
        <v>14000</v>
      </c>
      <c r="P4" s="64">
        <f>Table224578910112[[#This Row],[PEMBULATAN]]*O4</f>
        <v>1057875</v>
      </c>
    </row>
    <row r="5" spans="1:16" ht="26.25" customHeight="1" x14ac:dyDescent="0.2">
      <c r="A5" s="13"/>
      <c r="B5" s="13"/>
      <c r="C5" s="8" t="s">
        <v>59</v>
      </c>
      <c r="D5" s="74" t="s">
        <v>66</v>
      </c>
      <c r="E5" s="12">
        <v>44504</v>
      </c>
      <c r="F5" s="74" t="s">
        <v>61</v>
      </c>
      <c r="G5" s="12">
        <v>44521</v>
      </c>
      <c r="H5" s="9" t="s">
        <v>62</v>
      </c>
      <c r="I5" s="1">
        <v>32</v>
      </c>
      <c r="J5" s="1">
        <v>22</v>
      </c>
      <c r="K5" s="1">
        <v>19</v>
      </c>
      <c r="L5" s="1">
        <v>7</v>
      </c>
      <c r="M5" s="78">
        <v>3.3439999999999999</v>
      </c>
      <c r="N5" s="94">
        <v>7</v>
      </c>
      <c r="O5" s="63">
        <v>14000</v>
      </c>
      <c r="P5" s="64">
        <f>Table224578910112[[#This Row],[PEMBULATAN]]*O5</f>
        <v>98000</v>
      </c>
    </row>
    <row r="6" spans="1:16" ht="26.25" customHeight="1" x14ac:dyDescent="0.2">
      <c r="A6" s="13"/>
      <c r="B6" s="13"/>
      <c r="C6" s="71" t="s">
        <v>60</v>
      </c>
      <c r="D6" s="76" t="s">
        <v>66</v>
      </c>
      <c r="E6" s="12">
        <v>44504</v>
      </c>
      <c r="F6" s="74" t="s">
        <v>61</v>
      </c>
      <c r="G6" s="12">
        <v>44521</v>
      </c>
      <c r="H6" s="75" t="s">
        <v>62</v>
      </c>
      <c r="I6" s="15">
        <v>65</v>
      </c>
      <c r="J6" s="15">
        <v>50</v>
      </c>
      <c r="K6" s="15">
        <v>92</v>
      </c>
      <c r="L6" s="15">
        <v>11</v>
      </c>
      <c r="M6" s="79">
        <v>74.75</v>
      </c>
      <c r="N6" s="94">
        <v>74.75</v>
      </c>
      <c r="O6" s="63">
        <v>14000</v>
      </c>
      <c r="P6" s="64">
        <f>Table224578910112[[#This Row],[PEMBULATAN]]*O6</f>
        <v>1046500</v>
      </c>
    </row>
    <row r="7" spans="1:16" ht="22.5" customHeight="1" x14ac:dyDescent="0.2">
      <c r="A7" s="112" t="s">
        <v>30</v>
      </c>
      <c r="B7" s="113"/>
      <c r="C7" s="113"/>
      <c r="D7" s="113"/>
      <c r="E7" s="113"/>
      <c r="F7" s="113"/>
      <c r="G7" s="113"/>
      <c r="H7" s="113"/>
      <c r="I7" s="113"/>
      <c r="J7" s="113"/>
      <c r="K7" s="113"/>
      <c r="L7" s="114"/>
      <c r="M7" s="77">
        <f>SUBTOTAL(109,Table224578910112[KG VOLUME])</f>
        <v>229.21899999999999</v>
      </c>
      <c r="N7" s="67">
        <f>SUM(N3:N6)</f>
        <v>232.875</v>
      </c>
      <c r="O7" s="115">
        <f>SUM(P3:P6)</f>
        <v>3260250</v>
      </c>
      <c r="P7" s="116"/>
    </row>
    <row r="8" spans="1:16" ht="18" customHeight="1" x14ac:dyDescent="0.2">
      <c r="A8" s="84"/>
      <c r="B8" s="55" t="s">
        <v>42</v>
      </c>
      <c r="C8" s="54"/>
      <c r="D8" s="56" t="s">
        <v>43</v>
      </c>
      <c r="E8" s="84"/>
      <c r="F8" s="84"/>
      <c r="G8" s="84"/>
      <c r="H8" s="84"/>
      <c r="I8" s="84"/>
      <c r="J8" s="84"/>
      <c r="K8" s="84"/>
      <c r="L8" s="84"/>
      <c r="M8" s="85"/>
      <c r="N8" s="86" t="s">
        <v>51</v>
      </c>
      <c r="O8" s="87"/>
      <c r="P8" s="87">
        <f>O7*10%</f>
        <v>326025</v>
      </c>
    </row>
    <row r="9" spans="1:16" ht="18" customHeight="1" thickBot="1" x14ac:dyDescent="0.25">
      <c r="A9" s="84"/>
      <c r="B9" s="55"/>
      <c r="C9" s="54"/>
      <c r="D9" s="56"/>
      <c r="E9" s="84"/>
      <c r="F9" s="84"/>
      <c r="G9" s="84"/>
      <c r="H9" s="84"/>
      <c r="I9" s="84"/>
      <c r="J9" s="84"/>
      <c r="K9" s="84"/>
      <c r="L9" s="84"/>
      <c r="M9" s="85"/>
      <c r="N9" s="88" t="s">
        <v>52</v>
      </c>
      <c r="O9" s="89"/>
      <c r="P9" s="89">
        <f>O7-P8</f>
        <v>2934225</v>
      </c>
    </row>
    <row r="10" spans="1:16" ht="18" customHeight="1" x14ac:dyDescent="0.2">
      <c r="A10" s="10"/>
      <c r="H10" s="62"/>
      <c r="N10" s="61" t="s">
        <v>31</v>
      </c>
      <c r="P10" s="68">
        <f>P9*1%</f>
        <v>29342.25</v>
      </c>
    </row>
    <row r="11" spans="1:16" ht="18" customHeight="1" thickBot="1" x14ac:dyDescent="0.25">
      <c r="A11" s="10"/>
      <c r="H11" s="62"/>
      <c r="N11" s="61" t="s">
        <v>53</v>
      </c>
      <c r="P11" s="70">
        <f>P9*2%</f>
        <v>58684.5</v>
      </c>
    </row>
    <row r="12" spans="1:16" ht="18" customHeight="1" x14ac:dyDescent="0.2">
      <c r="A12" s="10"/>
      <c r="H12" s="62"/>
      <c r="N12" s="65" t="s">
        <v>32</v>
      </c>
      <c r="O12" s="66"/>
      <c r="P12" s="69">
        <f>P9+P10-P11</f>
        <v>2904882.75</v>
      </c>
    </row>
    <row r="14" spans="1:16" x14ac:dyDescent="0.2">
      <c r="A14" s="10"/>
      <c r="H14" s="62"/>
      <c r="P14" s="70"/>
    </row>
    <row r="15" spans="1:16" x14ac:dyDescent="0.2">
      <c r="A15" s="10"/>
      <c r="H15" s="62"/>
      <c r="O15" s="57"/>
      <c r="P15" s="70"/>
    </row>
    <row r="16" spans="1:16" s="3" customFormat="1" x14ac:dyDescent="0.25">
      <c r="A16" s="10"/>
      <c r="B16" s="2"/>
      <c r="C16" s="2"/>
      <c r="E16" s="11"/>
      <c r="H16" s="62"/>
      <c r="N16" s="14"/>
      <c r="O16" s="14"/>
      <c r="P16" s="14"/>
    </row>
    <row r="17" spans="1:16" s="3" customFormat="1" x14ac:dyDescent="0.25">
      <c r="A17" s="10"/>
      <c r="B17" s="2"/>
      <c r="C17" s="2"/>
      <c r="E17" s="11"/>
      <c r="H17" s="62"/>
      <c r="N17" s="14"/>
      <c r="O17" s="14"/>
      <c r="P17" s="14"/>
    </row>
    <row r="18" spans="1:16" s="3" customFormat="1" x14ac:dyDescent="0.25">
      <c r="A18" s="10"/>
      <c r="B18" s="2"/>
      <c r="C18" s="2"/>
      <c r="E18" s="11"/>
      <c r="H18" s="62"/>
      <c r="N18" s="14"/>
      <c r="O18" s="14"/>
      <c r="P18" s="14"/>
    </row>
    <row r="19" spans="1:16" s="3" customFormat="1" x14ac:dyDescent="0.25">
      <c r="A19" s="10"/>
      <c r="B19" s="2"/>
      <c r="C19" s="2"/>
      <c r="E19" s="11"/>
      <c r="H19" s="62"/>
      <c r="N19" s="14"/>
      <c r="O19" s="14"/>
      <c r="P19" s="14"/>
    </row>
    <row r="20" spans="1:16" s="3" customFormat="1" x14ac:dyDescent="0.25">
      <c r="A20" s="10"/>
      <c r="B20" s="2"/>
      <c r="C20" s="2"/>
      <c r="E20" s="11"/>
      <c r="H20" s="62"/>
      <c r="N20" s="14"/>
      <c r="O20" s="14"/>
      <c r="P20" s="14"/>
    </row>
    <row r="21" spans="1:16" s="3" customFormat="1" x14ac:dyDescent="0.25">
      <c r="A21" s="10"/>
      <c r="B21" s="2"/>
      <c r="C21" s="2"/>
      <c r="E21" s="11"/>
      <c r="H21" s="62"/>
      <c r="N21" s="14"/>
      <c r="O21" s="14"/>
      <c r="P21" s="14"/>
    </row>
    <row r="22" spans="1:16" s="3" customFormat="1" x14ac:dyDescent="0.25">
      <c r="A22" s="10"/>
      <c r="B22" s="2"/>
      <c r="C22" s="2"/>
      <c r="E22" s="11"/>
      <c r="H22" s="62"/>
      <c r="N22" s="14"/>
      <c r="O22" s="14"/>
      <c r="P22" s="14"/>
    </row>
    <row r="23" spans="1:16" s="3" customFormat="1" x14ac:dyDescent="0.25">
      <c r="A23" s="10"/>
      <c r="B23" s="2"/>
      <c r="C23" s="2"/>
      <c r="E23" s="11"/>
      <c r="H23" s="62"/>
      <c r="N23" s="14"/>
      <c r="O23" s="14"/>
      <c r="P23" s="14"/>
    </row>
    <row r="24" spans="1:16" s="3" customFormat="1" x14ac:dyDescent="0.25">
      <c r="A24" s="10"/>
      <c r="B24" s="2"/>
      <c r="C24" s="2"/>
      <c r="E24" s="11"/>
      <c r="H24" s="62"/>
      <c r="N24" s="14"/>
      <c r="O24" s="14"/>
      <c r="P24" s="14"/>
    </row>
    <row r="25" spans="1:16" s="3" customFormat="1" x14ac:dyDescent="0.25">
      <c r="A25" s="10"/>
      <c r="B25" s="2"/>
      <c r="C25" s="2"/>
      <c r="E25" s="11"/>
      <c r="H25" s="62"/>
      <c r="N25" s="14"/>
      <c r="O25" s="14"/>
      <c r="P25" s="14"/>
    </row>
    <row r="26" spans="1:16" s="3" customFormat="1" x14ac:dyDescent="0.25">
      <c r="A26" s="10"/>
      <c r="B26" s="2"/>
      <c r="C26" s="2"/>
      <c r="E26" s="11"/>
      <c r="H26" s="62"/>
      <c r="N26" s="14"/>
      <c r="O26" s="14"/>
      <c r="P26" s="14"/>
    </row>
    <row r="27" spans="1:16" s="3" customFormat="1" x14ac:dyDescent="0.25">
      <c r="A27" s="10"/>
      <c r="B27" s="2"/>
      <c r="C27" s="2"/>
      <c r="E27" s="11"/>
      <c r="H27" s="62"/>
      <c r="N27" s="14"/>
      <c r="O27" s="14"/>
      <c r="P27" s="14"/>
    </row>
  </sheetData>
  <mergeCells count="2">
    <mergeCell ref="A7:L7"/>
    <mergeCell ref="O7:P7"/>
  </mergeCells>
  <conditionalFormatting sqref="B3">
    <cfRule type="duplicateValues" dxfId="34" priority="2"/>
  </conditionalFormatting>
  <conditionalFormatting sqref="B4">
    <cfRule type="duplicateValues" dxfId="33" priority="1"/>
  </conditionalFormatting>
  <conditionalFormatting sqref="B5:B6">
    <cfRule type="duplicateValues" dxfId="32" priority="28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25"/>
  <sheetViews>
    <sheetView zoomScale="110" zoomScaleNormal="110" workbookViewId="0">
      <pane xSplit="3" ySplit="2" topLeftCell="D3" activePane="bottomRight" state="frozen"/>
      <selection pane="topRight" activeCell="B1" sqref="B1"/>
      <selection pane="bottomLeft" activeCell="A3" sqref="A3"/>
      <selection pane="bottomRight" activeCell="B17" sqref="B17"/>
    </sheetView>
  </sheetViews>
  <sheetFormatPr defaultRowHeight="15" x14ac:dyDescent="0.2"/>
  <cols>
    <col min="1" max="1" width="8" style="4" customWidth="1"/>
    <col min="2" max="2" width="19.5703125" style="2" customWidth="1"/>
    <col min="3" max="3" width="14.5703125" style="2" customWidth="1"/>
    <col min="4" max="4" width="11.140625" style="3" customWidth="1"/>
    <col min="5" max="5" width="8" style="11" customWidth="1"/>
    <col min="6" max="6" width="11.85546875" style="3" customWidth="1"/>
    <col min="7" max="7" width="9.5703125" style="3" customWidth="1"/>
    <col min="8" max="8" width="14.42578125" style="6" customWidth="1"/>
    <col min="9" max="11" width="4.42578125" style="3" customWidth="1"/>
    <col min="12" max="12" width="5" style="3" customWidth="1"/>
    <col min="13" max="13" width="8.5703125" style="3" customWidth="1"/>
    <col min="14" max="14" width="13" style="14" customWidth="1"/>
    <col min="15" max="15" width="8.140625" style="14" customWidth="1"/>
    <col min="16" max="16" width="12.28515625" style="14" customWidth="1"/>
    <col min="17" max="16384" width="9.140625" style="4"/>
  </cols>
  <sheetData>
    <row r="1" spans="1:16" x14ac:dyDescent="0.2">
      <c r="H1" s="5"/>
    </row>
    <row r="2" spans="1:16" ht="25.5" x14ac:dyDescent="0.2">
      <c r="A2" s="58" t="s">
        <v>44</v>
      </c>
      <c r="B2" s="7" t="s">
        <v>7</v>
      </c>
      <c r="C2" s="7" t="s">
        <v>0</v>
      </c>
      <c r="D2" s="7" t="s">
        <v>1</v>
      </c>
      <c r="E2" s="59" t="s">
        <v>4</v>
      </c>
      <c r="F2" s="7" t="s">
        <v>3</v>
      </c>
      <c r="G2" s="7" t="s">
        <v>5</v>
      </c>
      <c r="H2" s="59" t="s">
        <v>2</v>
      </c>
      <c r="I2" s="7" t="s">
        <v>39</v>
      </c>
      <c r="J2" s="7" t="s">
        <v>40</v>
      </c>
      <c r="K2" s="7" t="s">
        <v>41</v>
      </c>
      <c r="L2" s="60" t="s">
        <v>45</v>
      </c>
      <c r="M2" s="60" t="s">
        <v>46</v>
      </c>
      <c r="N2" s="60" t="s">
        <v>6</v>
      </c>
      <c r="O2" s="60" t="s">
        <v>47</v>
      </c>
      <c r="P2" s="60" t="s">
        <v>48</v>
      </c>
    </row>
    <row r="3" spans="1:16" ht="33.75" customHeight="1" x14ac:dyDescent="0.2">
      <c r="A3" s="81">
        <v>403878</v>
      </c>
      <c r="B3" s="72" t="s">
        <v>63</v>
      </c>
      <c r="C3" s="8" t="s">
        <v>64</v>
      </c>
      <c r="D3" s="74" t="s">
        <v>66</v>
      </c>
      <c r="E3" s="12">
        <v>44517</v>
      </c>
      <c r="F3" s="74" t="s">
        <v>61</v>
      </c>
      <c r="G3" s="12">
        <v>44522</v>
      </c>
      <c r="H3" s="9" t="s">
        <v>62</v>
      </c>
      <c r="I3" s="1">
        <v>76</v>
      </c>
      <c r="J3" s="1">
        <v>33</v>
      </c>
      <c r="K3" s="1">
        <v>26</v>
      </c>
      <c r="L3" s="1">
        <v>4</v>
      </c>
      <c r="M3" s="78">
        <v>16.302</v>
      </c>
      <c r="N3" s="94">
        <v>17</v>
      </c>
      <c r="O3" s="63">
        <v>14000</v>
      </c>
      <c r="P3" s="64">
        <f>Table2245789101123[[#This Row],[PEMBULATAN]]*O3</f>
        <v>238000</v>
      </c>
    </row>
    <row r="4" spans="1:16" ht="33.75" customHeight="1" x14ac:dyDescent="0.2">
      <c r="A4" s="13"/>
      <c r="B4" s="73"/>
      <c r="C4" s="8" t="s">
        <v>65</v>
      </c>
      <c r="D4" s="74" t="s">
        <v>66</v>
      </c>
      <c r="E4" s="12">
        <v>44517</v>
      </c>
      <c r="F4" s="74" t="s">
        <v>61</v>
      </c>
      <c r="G4" s="12">
        <v>44522</v>
      </c>
      <c r="H4" s="9" t="s">
        <v>62</v>
      </c>
      <c r="I4" s="1">
        <v>78</v>
      </c>
      <c r="J4" s="1">
        <v>51</v>
      </c>
      <c r="K4" s="1">
        <v>37</v>
      </c>
      <c r="L4" s="1">
        <v>4</v>
      </c>
      <c r="M4" s="78">
        <v>36.796500000000002</v>
      </c>
      <c r="N4" s="94">
        <v>36.796500000000002</v>
      </c>
      <c r="O4" s="63">
        <v>14000</v>
      </c>
      <c r="P4" s="64">
        <f>Table2245789101123[[#This Row],[PEMBULATAN]]*O4</f>
        <v>515151</v>
      </c>
    </row>
    <row r="5" spans="1:16" ht="22.5" customHeight="1" x14ac:dyDescent="0.2">
      <c r="A5" s="112" t="s">
        <v>30</v>
      </c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4"/>
      <c r="M5" s="77">
        <f>SUBTOTAL(109,Table2245789101123[KG VOLUME])</f>
        <v>53.098500000000001</v>
      </c>
      <c r="N5" s="67">
        <f>SUM(N3:N4)</f>
        <v>53.796500000000002</v>
      </c>
      <c r="O5" s="115">
        <f>SUM(P3:P4)</f>
        <v>753151</v>
      </c>
      <c r="P5" s="116"/>
    </row>
    <row r="6" spans="1:16" ht="18" customHeight="1" x14ac:dyDescent="0.2">
      <c r="A6" s="84"/>
      <c r="B6" s="55" t="s">
        <v>42</v>
      </c>
      <c r="C6" s="54"/>
      <c r="D6" s="56" t="s">
        <v>43</v>
      </c>
      <c r="E6" s="84"/>
      <c r="F6" s="84"/>
      <c r="G6" s="84"/>
      <c r="H6" s="84"/>
      <c r="I6" s="84"/>
      <c r="J6" s="84"/>
      <c r="K6" s="84"/>
      <c r="L6" s="84"/>
      <c r="M6" s="85"/>
      <c r="N6" s="86" t="s">
        <v>51</v>
      </c>
      <c r="O6" s="87"/>
      <c r="P6" s="87">
        <f>O5*10%</f>
        <v>75315.100000000006</v>
      </c>
    </row>
    <row r="7" spans="1:16" ht="18" customHeight="1" thickBot="1" x14ac:dyDescent="0.25">
      <c r="A7" s="84"/>
      <c r="B7" s="55"/>
      <c r="C7" s="54"/>
      <c r="D7" s="56"/>
      <c r="E7" s="84"/>
      <c r="F7" s="84"/>
      <c r="G7" s="84"/>
      <c r="H7" s="84"/>
      <c r="I7" s="84"/>
      <c r="J7" s="84"/>
      <c r="K7" s="84"/>
      <c r="L7" s="84"/>
      <c r="M7" s="85"/>
      <c r="N7" s="88" t="s">
        <v>52</v>
      </c>
      <c r="O7" s="89"/>
      <c r="P7" s="89">
        <f>O5-P6</f>
        <v>677835.9</v>
      </c>
    </row>
    <row r="8" spans="1:16" ht="18" customHeight="1" x14ac:dyDescent="0.2">
      <c r="A8" s="10"/>
      <c r="H8" s="62"/>
      <c r="N8" s="61" t="s">
        <v>31</v>
      </c>
      <c r="P8" s="68">
        <f>P7*1%</f>
        <v>6778.3590000000004</v>
      </c>
    </row>
    <row r="9" spans="1:16" ht="18" customHeight="1" thickBot="1" x14ac:dyDescent="0.25">
      <c r="A9" s="10"/>
      <c r="H9" s="62"/>
      <c r="N9" s="61" t="s">
        <v>53</v>
      </c>
      <c r="P9" s="70">
        <f>P7*2%</f>
        <v>13556.718000000001</v>
      </c>
    </row>
    <row r="10" spans="1:16" ht="18" customHeight="1" x14ac:dyDescent="0.2">
      <c r="A10" s="10"/>
      <c r="H10" s="62"/>
      <c r="N10" s="65" t="s">
        <v>32</v>
      </c>
      <c r="O10" s="66"/>
      <c r="P10" s="69">
        <f>P7+P8-P9</f>
        <v>671057.54100000008</v>
      </c>
    </row>
    <row r="12" spans="1:16" x14ac:dyDescent="0.2">
      <c r="A12" s="10"/>
      <c r="H12" s="62"/>
      <c r="P12" s="70"/>
    </row>
    <row r="13" spans="1:16" x14ac:dyDescent="0.2">
      <c r="A13" s="10"/>
      <c r="H13" s="62"/>
      <c r="O13" s="57"/>
      <c r="P13" s="70"/>
    </row>
    <row r="14" spans="1:16" s="3" customFormat="1" x14ac:dyDescent="0.25">
      <c r="A14" s="10"/>
      <c r="B14" s="2"/>
      <c r="C14" s="2"/>
      <c r="E14" s="11"/>
      <c r="H14" s="62"/>
      <c r="N14" s="14"/>
      <c r="O14" s="14"/>
      <c r="P14" s="14"/>
    </row>
    <row r="15" spans="1:16" s="3" customFormat="1" x14ac:dyDescent="0.25">
      <c r="A15" s="10"/>
      <c r="B15" s="2"/>
      <c r="C15" s="2"/>
      <c r="E15" s="11"/>
      <c r="H15" s="62"/>
      <c r="N15" s="14"/>
      <c r="O15" s="14"/>
      <c r="P15" s="14"/>
    </row>
    <row r="16" spans="1:16" s="3" customFormat="1" x14ac:dyDescent="0.25">
      <c r="A16" s="10"/>
      <c r="B16" s="2"/>
      <c r="C16" s="2"/>
      <c r="E16" s="11"/>
      <c r="H16" s="62"/>
      <c r="N16" s="14"/>
      <c r="O16" s="14"/>
      <c r="P16" s="14"/>
    </row>
    <row r="17" spans="1:16" s="3" customFormat="1" x14ac:dyDescent="0.25">
      <c r="A17" s="10"/>
      <c r="B17" s="2"/>
      <c r="C17" s="2"/>
      <c r="E17" s="11"/>
      <c r="H17" s="62"/>
      <c r="N17" s="14"/>
      <c r="O17" s="14"/>
      <c r="P17" s="14"/>
    </row>
    <row r="18" spans="1:16" s="3" customFormat="1" x14ac:dyDescent="0.25">
      <c r="A18" s="10"/>
      <c r="B18" s="2"/>
      <c r="C18" s="2"/>
      <c r="E18" s="11"/>
      <c r="H18" s="62"/>
      <c r="N18" s="14"/>
      <c r="O18" s="14"/>
      <c r="P18" s="14"/>
    </row>
    <row r="19" spans="1:16" s="3" customFormat="1" x14ac:dyDescent="0.25">
      <c r="A19" s="10"/>
      <c r="B19" s="2"/>
      <c r="C19" s="2"/>
      <c r="E19" s="11"/>
      <c r="H19" s="62"/>
      <c r="N19" s="14"/>
      <c r="O19" s="14"/>
      <c r="P19" s="14"/>
    </row>
    <row r="20" spans="1:16" s="3" customFormat="1" x14ac:dyDescent="0.25">
      <c r="A20" s="10"/>
      <c r="B20" s="2"/>
      <c r="C20" s="2"/>
      <c r="E20" s="11"/>
      <c r="H20" s="62"/>
      <c r="N20" s="14"/>
      <c r="O20" s="14"/>
      <c r="P20" s="14"/>
    </row>
    <row r="21" spans="1:16" s="3" customFormat="1" x14ac:dyDescent="0.25">
      <c r="A21" s="10"/>
      <c r="B21" s="2"/>
      <c r="C21" s="2"/>
      <c r="E21" s="11"/>
      <c r="H21" s="62"/>
      <c r="N21" s="14"/>
      <c r="O21" s="14"/>
      <c r="P21" s="14"/>
    </row>
    <row r="22" spans="1:16" s="3" customFormat="1" x14ac:dyDescent="0.25">
      <c r="A22" s="10"/>
      <c r="B22" s="2"/>
      <c r="C22" s="2"/>
      <c r="E22" s="11"/>
      <c r="H22" s="62"/>
      <c r="N22" s="14"/>
      <c r="O22" s="14"/>
      <c r="P22" s="14"/>
    </row>
    <row r="23" spans="1:16" s="3" customFormat="1" x14ac:dyDescent="0.25">
      <c r="A23" s="10"/>
      <c r="B23" s="2"/>
      <c r="C23" s="2"/>
      <c r="E23" s="11"/>
      <c r="H23" s="62"/>
      <c r="N23" s="14"/>
      <c r="O23" s="14"/>
      <c r="P23" s="14"/>
    </row>
    <row r="24" spans="1:16" s="3" customFormat="1" x14ac:dyDescent="0.25">
      <c r="A24" s="10"/>
      <c r="B24" s="2"/>
      <c r="C24" s="2"/>
      <c r="E24" s="11"/>
      <c r="H24" s="62"/>
      <c r="N24" s="14"/>
      <c r="O24" s="14"/>
      <c r="P24" s="14"/>
    </row>
    <row r="25" spans="1:16" s="3" customFormat="1" x14ac:dyDescent="0.25">
      <c r="A25" s="10"/>
      <c r="B25" s="2"/>
      <c r="C25" s="2"/>
      <c r="E25" s="11"/>
      <c r="H25" s="62"/>
      <c r="N25" s="14"/>
      <c r="O25" s="14"/>
      <c r="P25" s="14"/>
    </row>
  </sheetData>
  <mergeCells count="2">
    <mergeCell ref="A5:L5"/>
    <mergeCell ref="O5:P5"/>
  </mergeCells>
  <conditionalFormatting sqref="B3">
    <cfRule type="duplicateValues" dxfId="16" priority="2"/>
  </conditionalFormatting>
  <conditionalFormatting sqref="B4">
    <cfRule type="duplicateValues" dxfId="15" priority="1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056_Sicepat_Manokwari</vt:lpstr>
      <vt:lpstr>402330</vt:lpstr>
      <vt:lpstr>403878</vt:lpstr>
      <vt:lpstr>'056_Sicepat_Manokwari'!Print_Titles</vt:lpstr>
      <vt:lpstr>'402330'!Print_Titles</vt:lpstr>
      <vt:lpstr>'403878'!Print_Titles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PCI</cp:lastModifiedBy>
  <cp:lastPrinted>2022-01-17T07:29:37Z</cp:lastPrinted>
  <dcterms:created xsi:type="dcterms:W3CDTF">2021-07-02T11:08:00Z</dcterms:created>
  <dcterms:modified xsi:type="dcterms:W3CDTF">2022-01-17T08:47:43Z</dcterms:modified>
</cp:coreProperties>
</file>